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charl\Documents\Travail\FFCO\Formation\POLE TECHNIQUE\Traceur national\FORMATION TRACEUR NATIONAL 2024\COURS\"/>
    </mc:Choice>
  </mc:AlternateContent>
  <xr:revisionPtr revIDLastSave="0" documentId="13_ncr:1_{666186DB-88B3-4E3E-95F2-CB5A96B814FD}" xr6:coauthVersionLast="47" xr6:coauthVersionMax="47" xr10:uidLastSave="{00000000-0000-0000-0000-000000000000}"/>
  <bookViews>
    <workbookView xWindow="-108" yWindow="-108" windowWidth="27096" windowHeight="16296" activeTab="4" xr2:uid="{00000000-000D-0000-FFFF-FFFF00000000}"/>
  </bookViews>
  <sheets>
    <sheet name="(vierge)" sheetId="6" r:id="rId1"/>
    <sheet name="2022" sheetId="2" r:id="rId2"/>
    <sheet name="2023" sheetId="4" r:id="rId3"/>
    <sheet name="2024" sheetId="5" r:id="rId4"/>
    <sheet name="2025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7" l="1"/>
  <c r="N34" i="7"/>
  <c r="P36" i="7" s="1"/>
  <c r="C30" i="7"/>
  <c r="N30" i="7"/>
  <c r="C26" i="7"/>
  <c r="N26" i="7"/>
  <c r="C22" i="7"/>
  <c r="N22" i="7"/>
  <c r="C18" i="7"/>
  <c r="N18" i="7"/>
  <c r="C14" i="7"/>
  <c r="N14" i="7"/>
  <c r="C10" i="7"/>
  <c r="N10" i="7"/>
  <c r="C6" i="7"/>
  <c r="E8" i="7" s="1"/>
  <c r="N6" i="7"/>
  <c r="P7" i="7" s="1"/>
  <c r="C2" i="7"/>
  <c r="E4" i="7"/>
  <c r="N2" i="7"/>
  <c r="V36" i="7"/>
  <c r="V35" i="7"/>
  <c r="R35" i="7"/>
  <c r="R36" i="7" s="1"/>
  <c r="O35" i="7"/>
  <c r="O34" i="7"/>
  <c r="O36" i="7" s="1"/>
  <c r="D34" i="7"/>
  <c r="V32" i="7"/>
  <c r="K32" i="7"/>
  <c r="E32" i="7"/>
  <c r="V31" i="7"/>
  <c r="R31" i="7"/>
  <c r="R32" i="7" s="1"/>
  <c r="K31" i="7"/>
  <c r="G31" i="7"/>
  <c r="E31" i="7"/>
  <c r="O30" i="7"/>
  <c r="O31" i="7" s="1"/>
  <c r="P31" i="7"/>
  <c r="D30" i="7"/>
  <c r="D32" i="7" s="1"/>
  <c r="V28" i="7"/>
  <c r="P28" i="7"/>
  <c r="K28" i="7"/>
  <c r="E28" i="7"/>
  <c r="D28" i="7"/>
  <c r="V27" i="7"/>
  <c r="R27" i="7"/>
  <c r="R28" i="7" s="1"/>
  <c r="P27" i="7"/>
  <c r="O27" i="7"/>
  <c r="K27" i="7"/>
  <c r="G27" i="7"/>
  <c r="G28" i="7" s="1"/>
  <c r="E27" i="7"/>
  <c r="D27" i="7"/>
  <c r="O26" i="7"/>
  <c r="O28" i="7" s="1"/>
  <c r="D26" i="7"/>
  <c r="V24" i="7"/>
  <c r="P24" i="7"/>
  <c r="K24" i="7"/>
  <c r="E24" i="7"/>
  <c r="V23" i="7"/>
  <c r="R23" i="7"/>
  <c r="R24" i="7" s="1"/>
  <c r="K23" i="7"/>
  <c r="G23" i="7"/>
  <c r="E23" i="7"/>
  <c r="O22" i="7"/>
  <c r="O23" i="7" s="1"/>
  <c r="P23" i="7"/>
  <c r="D22" i="7"/>
  <c r="D24" i="7" s="1"/>
  <c r="V20" i="7"/>
  <c r="P20" i="7"/>
  <c r="K20" i="7"/>
  <c r="E20" i="7"/>
  <c r="D20" i="7"/>
  <c r="V19" i="7"/>
  <c r="R19" i="7"/>
  <c r="R20" i="7" s="1"/>
  <c r="P19" i="7"/>
  <c r="O19" i="7"/>
  <c r="K19" i="7"/>
  <c r="G19" i="7"/>
  <c r="G20" i="7" s="1"/>
  <c r="E19" i="7"/>
  <c r="D19" i="7"/>
  <c r="O18" i="7"/>
  <c r="O20" i="7" s="1"/>
  <c r="D18" i="7"/>
  <c r="V16" i="7"/>
  <c r="P16" i="7"/>
  <c r="K16" i="7"/>
  <c r="E16" i="7"/>
  <c r="V15" i="7"/>
  <c r="R15" i="7"/>
  <c r="R16" i="7" s="1"/>
  <c r="K15" i="7"/>
  <c r="G15" i="7"/>
  <c r="E15" i="7"/>
  <c r="O14" i="7"/>
  <c r="O15" i="7" s="1"/>
  <c r="P15" i="7"/>
  <c r="D14" i="7"/>
  <c r="D16" i="7" s="1"/>
  <c r="V12" i="7"/>
  <c r="P12" i="7"/>
  <c r="K12" i="7"/>
  <c r="E12" i="7"/>
  <c r="D12" i="7"/>
  <c r="V11" i="7"/>
  <c r="R11" i="7"/>
  <c r="R12" i="7" s="1"/>
  <c r="P11" i="7"/>
  <c r="O11" i="7"/>
  <c r="K11" i="7"/>
  <c r="G11" i="7"/>
  <c r="G12" i="7" s="1"/>
  <c r="E11" i="7"/>
  <c r="D11" i="7"/>
  <c r="O10" i="7"/>
  <c r="O12" i="7" s="1"/>
  <c r="D10" i="7"/>
  <c r="V8" i="7"/>
  <c r="K8" i="7"/>
  <c r="V7" i="7"/>
  <c r="R7" i="7"/>
  <c r="R8" i="7" s="1"/>
  <c r="K7" i="7"/>
  <c r="G7" i="7"/>
  <c r="G8" i="7" s="1"/>
  <c r="O6" i="7"/>
  <c r="O7" i="7" s="1"/>
  <c r="D6" i="7"/>
  <c r="D8" i="7" s="1"/>
  <c r="V4" i="7"/>
  <c r="P4" i="7"/>
  <c r="K4" i="7"/>
  <c r="D4" i="7"/>
  <c r="V3" i="7"/>
  <c r="R3" i="7"/>
  <c r="R4" i="7" s="1"/>
  <c r="P3" i="7"/>
  <c r="O3" i="7"/>
  <c r="K3" i="7"/>
  <c r="G3" i="7"/>
  <c r="G4" i="7" s="1"/>
  <c r="E3" i="7"/>
  <c r="D3" i="7"/>
  <c r="O2" i="7"/>
  <c r="O4" i="7" s="1"/>
  <c r="D2" i="7"/>
  <c r="V36" i="6"/>
  <c r="P36" i="6"/>
  <c r="Q36" i="6" s="1"/>
  <c r="K36" i="6"/>
  <c r="E36" i="6"/>
  <c r="F36" i="6" s="1"/>
  <c r="D36" i="6"/>
  <c r="V35" i="6"/>
  <c r="R35" i="6"/>
  <c r="R36" i="6" s="1"/>
  <c r="P35" i="6"/>
  <c r="Q35" i="6" s="1"/>
  <c r="O35" i="6"/>
  <c r="K35" i="6"/>
  <c r="G35" i="6"/>
  <c r="O34" i="6"/>
  <c r="O36" i="6" s="1"/>
  <c r="N34" i="6"/>
  <c r="D34" i="6"/>
  <c r="D35" i="6" s="1"/>
  <c r="C34" i="6"/>
  <c r="E35" i="6" s="1"/>
  <c r="F35" i="6" s="1"/>
  <c r="N30" i="6"/>
  <c r="P32" i="6" s="1"/>
  <c r="Q32" i="6" s="1"/>
  <c r="N26" i="6"/>
  <c r="P28" i="6" s="1"/>
  <c r="Q28" i="6" s="1"/>
  <c r="N22" i="6"/>
  <c r="P23" i="6" s="1"/>
  <c r="Q23" i="6" s="1"/>
  <c r="N18" i="6"/>
  <c r="P19" i="6" s="1"/>
  <c r="Q19" i="6" s="1"/>
  <c r="N14" i="6"/>
  <c r="P16" i="6" s="1"/>
  <c r="Q16" i="6" s="1"/>
  <c r="N10" i="6"/>
  <c r="P12" i="6" s="1"/>
  <c r="N6" i="6"/>
  <c r="P8" i="6" s="1"/>
  <c r="N2" i="6"/>
  <c r="P4" i="6" s="1"/>
  <c r="Q4" i="6" s="1"/>
  <c r="C30" i="6"/>
  <c r="E31" i="6" s="1"/>
  <c r="C26" i="6"/>
  <c r="C22" i="6"/>
  <c r="C18" i="6"/>
  <c r="C14" i="6"/>
  <c r="E16" i="6" s="1"/>
  <c r="C10" i="6"/>
  <c r="C6" i="6"/>
  <c r="E8" i="6" s="1"/>
  <c r="F8" i="6" s="1"/>
  <c r="C2" i="6"/>
  <c r="V32" i="6"/>
  <c r="K32" i="6"/>
  <c r="G32" i="6"/>
  <c r="D32" i="6"/>
  <c r="V31" i="6"/>
  <c r="R31" i="6"/>
  <c r="R32" i="6" s="1"/>
  <c r="P31" i="6"/>
  <c r="O31" i="6"/>
  <c r="K31" i="6"/>
  <c r="G31" i="6"/>
  <c r="O30" i="6"/>
  <c r="O32" i="6" s="1"/>
  <c r="D30" i="6"/>
  <c r="D31" i="6" s="1"/>
  <c r="V28" i="6"/>
  <c r="K28" i="6"/>
  <c r="V27" i="6"/>
  <c r="R27" i="6"/>
  <c r="K27" i="6"/>
  <c r="G27" i="6"/>
  <c r="O26" i="6"/>
  <c r="O27" i="6" s="1"/>
  <c r="P27" i="6"/>
  <c r="Q27" i="6" s="1"/>
  <c r="D26" i="6"/>
  <c r="D28" i="6" s="1"/>
  <c r="E28" i="6"/>
  <c r="V24" i="6"/>
  <c r="K24" i="6"/>
  <c r="E24" i="6"/>
  <c r="V23" i="6"/>
  <c r="R23" i="6"/>
  <c r="K23" i="6"/>
  <c r="G23" i="6"/>
  <c r="O22" i="6"/>
  <c r="O24" i="6" s="1"/>
  <c r="P24" i="6"/>
  <c r="D22" i="6"/>
  <c r="D23" i="6" s="1"/>
  <c r="E23" i="6"/>
  <c r="V20" i="6"/>
  <c r="K20" i="6"/>
  <c r="V19" i="6"/>
  <c r="R19" i="6"/>
  <c r="K19" i="6"/>
  <c r="G19" i="6"/>
  <c r="O18" i="6"/>
  <c r="O20" i="6" s="1"/>
  <c r="D18" i="6"/>
  <c r="D19" i="6" s="1"/>
  <c r="E20" i="6"/>
  <c r="V16" i="6"/>
  <c r="K16" i="6"/>
  <c r="D16" i="6"/>
  <c r="V15" i="6"/>
  <c r="R15" i="6"/>
  <c r="R16" i="6" s="1"/>
  <c r="P15" i="6"/>
  <c r="Q15" i="6" s="1"/>
  <c r="O15" i="6"/>
  <c r="K15" i="6"/>
  <c r="G15" i="6"/>
  <c r="O14" i="6"/>
  <c r="O16" i="6" s="1"/>
  <c r="D14" i="6"/>
  <c r="G16" i="6" s="1"/>
  <c r="V12" i="6"/>
  <c r="K12" i="6"/>
  <c r="V11" i="6"/>
  <c r="R11" i="6"/>
  <c r="K11" i="6"/>
  <c r="G11" i="6"/>
  <c r="O10" i="6"/>
  <c r="O12" i="6" s="1"/>
  <c r="D10" i="6"/>
  <c r="G12" i="6" s="1"/>
  <c r="E12" i="6"/>
  <c r="V8" i="6"/>
  <c r="K8" i="6"/>
  <c r="V7" i="6"/>
  <c r="R7" i="6"/>
  <c r="K7" i="6"/>
  <c r="G7" i="6"/>
  <c r="O6" i="6"/>
  <c r="O8" i="6" s="1"/>
  <c r="D6" i="6"/>
  <c r="D7" i="6" s="1"/>
  <c r="E7" i="6"/>
  <c r="V4" i="6"/>
  <c r="K4" i="6"/>
  <c r="V3" i="6"/>
  <c r="R3" i="6"/>
  <c r="K3" i="6"/>
  <c r="G3" i="6"/>
  <c r="G4" i="6" s="1"/>
  <c r="O2" i="6"/>
  <c r="D2" i="6"/>
  <c r="D4" i="6" s="1"/>
  <c r="E4" i="6"/>
  <c r="P35" i="7" l="1"/>
  <c r="Q35" i="7" s="1"/>
  <c r="E7" i="7"/>
  <c r="P8" i="7"/>
  <c r="F28" i="7"/>
  <c r="F3" i="7"/>
  <c r="F16" i="7"/>
  <c r="Q24" i="7"/>
  <c r="Q36" i="7"/>
  <c r="F8" i="7"/>
  <c r="Q16" i="7"/>
  <c r="F24" i="7"/>
  <c r="F20" i="7"/>
  <c r="F12" i="7"/>
  <c r="Q20" i="7"/>
  <c r="F7" i="7"/>
  <c r="Q28" i="7"/>
  <c r="Q8" i="7"/>
  <c r="F4" i="7"/>
  <c r="Q12" i="7"/>
  <c r="Q31" i="7"/>
  <c r="Q4" i="7"/>
  <c r="Q23" i="7"/>
  <c r="F27" i="7"/>
  <c r="F31" i="7"/>
  <c r="Q15" i="7"/>
  <c r="Q19" i="7"/>
  <c r="Q11" i="7"/>
  <c r="Q3" i="7"/>
  <c r="Q27" i="7"/>
  <c r="F19" i="7"/>
  <c r="F23" i="7"/>
  <c r="Q7" i="7"/>
  <c r="F11" i="7"/>
  <c r="F15" i="7"/>
  <c r="F32" i="7"/>
  <c r="G32" i="7"/>
  <c r="D7" i="7"/>
  <c r="D15" i="7"/>
  <c r="D23" i="7"/>
  <c r="P32" i="7"/>
  <c r="Q32" i="7" s="1"/>
  <c r="G16" i="7"/>
  <c r="O24" i="7"/>
  <c r="O32" i="7"/>
  <c r="D31" i="7"/>
  <c r="G24" i="7"/>
  <c r="O8" i="7"/>
  <c r="O16" i="7"/>
  <c r="Q8" i="6"/>
  <c r="O28" i="6"/>
  <c r="O7" i="6"/>
  <c r="G36" i="6"/>
  <c r="F4" i="6"/>
  <c r="P7" i="6"/>
  <c r="Q7" i="6" s="1"/>
  <c r="R8" i="6"/>
  <c r="G20" i="6"/>
  <c r="D24" i="6"/>
  <c r="F16" i="6"/>
  <c r="O23" i="6"/>
  <c r="F24" i="6"/>
  <c r="R4" i="6"/>
  <c r="D8" i="6"/>
  <c r="R24" i="6"/>
  <c r="F28" i="6"/>
  <c r="F31" i="6"/>
  <c r="Q31" i="6"/>
  <c r="F23" i="6"/>
  <c r="Q12" i="6"/>
  <c r="F7" i="6"/>
  <c r="F12" i="6"/>
  <c r="Q24" i="6"/>
  <c r="F20" i="6"/>
  <c r="E32" i="6"/>
  <c r="F32" i="6" s="1"/>
  <c r="E15" i="6"/>
  <c r="F15" i="6" s="1"/>
  <c r="P20" i="6"/>
  <c r="Q20" i="6" s="1"/>
  <c r="G28" i="6"/>
  <c r="O4" i="6"/>
  <c r="D27" i="6"/>
  <c r="E11" i="6"/>
  <c r="F11" i="6" s="1"/>
  <c r="R20" i="6"/>
  <c r="G8" i="6"/>
  <c r="O19" i="6"/>
  <c r="P11" i="6"/>
  <c r="Q11" i="6" s="1"/>
  <c r="E3" i="6"/>
  <c r="F3" i="6" s="1"/>
  <c r="O3" i="6"/>
  <c r="G24" i="6"/>
  <c r="D11" i="6"/>
  <c r="D3" i="6"/>
  <c r="E19" i="6"/>
  <c r="F19" i="6" s="1"/>
  <c r="R12" i="6"/>
  <c r="O11" i="6"/>
  <c r="P3" i="6"/>
  <c r="Q3" i="6" s="1"/>
  <c r="D15" i="6"/>
  <c r="D12" i="6"/>
  <c r="D20" i="6"/>
  <c r="E27" i="6"/>
  <c r="F27" i="6" s="1"/>
  <c r="R28" i="6"/>
  <c r="C30" i="5" l="1"/>
  <c r="N30" i="5"/>
  <c r="C26" i="5"/>
  <c r="E27" i="5"/>
  <c r="N26" i="5"/>
  <c r="P27" i="5" s="1"/>
  <c r="C22" i="5"/>
  <c r="N22" i="5"/>
  <c r="P24" i="5" s="1"/>
  <c r="C18" i="5"/>
  <c r="N18" i="5"/>
  <c r="C2" i="5"/>
  <c r="N2" i="5"/>
  <c r="C6" i="5"/>
  <c r="N6" i="5"/>
  <c r="C10" i="5"/>
  <c r="E11" i="5" s="1"/>
  <c r="N10" i="5"/>
  <c r="P12" i="5" s="1"/>
  <c r="C14" i="5"/>
  <c r="E15" i="5" s="1"/>
  <c r="N14" i="5"/>
  <c r="P15" i="5" s="1"/>
  <c r="V32" i="5"/>
  <c r="O32" i="5"/>
  <c r="K32" i="5"/>
  <c r="E32" i="5"/>
  <c r="D32" i="5"/>
  <c r="V31" i="5"/>
  <c r="R31" i="5"/>
  <c r="R32" i="5" s="1"/>
  <c r="K31" i="5"/>
  <c r="G31" i="5"/>
  <c r="O30" i="5"/>
  <c r="O31" i="5" s="1"/>
  <c r="P32" i="5"/>
  <c r="D30" i="5"/>
  <c r="D31" i="5" s="1"/>
  <c r="E31" i="5"/>
  <c r="V28" i="5"/>
  <c r="R28" i="5"/>
  <c r="P28" i="5"/>
  <c r="K28" i="5"/>
  <c r="V27" i="5"/>
  <c r="R27" i="5"/>
  <c r="O27" i="5"/>
  <c r="K27" i="5"/>
  <c r="G27" i="5"/>
  <c r="G28" i="5" s="1"/>
  <c r="D27" i="5"/>
  <c r="O26" i="5"/>
  <c r="O28" i="5" s="1"/>
  <c r="D26" i="5"/>
  <c r="D28" i="5" s="1"/>
  <c r="V24" i="5"/>
  <c r="K24" i="5"/>
  <c r="E24" i="5"/>
  <c r="D24" i="5"/>
  <c r="V23" i="5"/>
  <c r="R23" i="5"/>
  <c r="R24" i="5" s="1"/>
  <c r="K23" i="5"/>
  <c r="G23" i="5"/>
  <c r="O22" i="5"/>
  <c r="O23" i="5" s="1"/>
  <c r="D22" i="5"/>
  <c r="D23" i="5" s="1"/>
  <c r="E23" i="5"/>
  <c r="V20" i="5"/>
  <c r="P20" i="5"/>
  <c r="K20" i="5"/>
  <c r="E20" i="5"/>
  <c r="V19" i="5"/>
  <c r="R19" i="5"/>
  <c r="R20" i="5" s="1"/>
  <c r="P19" i="5"/>
  <c r="O19" i="5"/>
  <c r="K19" i="5"/>
  <c r="G19" i="5"/>
  <c r="G20" i="5" s="1"/>
  <c r="E19" i="5"/>
  <c r="D19" i="5"/>
  <c r="O18" i="5"/>
  <c r="O20" i="5" s="1"/>
  <c r="D18" i="5"/>
  <c r="D20" i="5" s="1"/>
  <c r="V16" i="5"/>
  <c r="K16" i="5"/>
  <c r="E16" i="5"/>
  <c r="D16" i="5"/>
  <c r="V15" i="5"/>
  <c r="R15" i="5"/>
  <c r="R16" i="5" s="1"/>
  <c r="K15" i="5"/>
  <c r="G15" i="5"/>
  <c r="O14" i="5"/>
  <c r="O15" i="5" s="1"/>
  <c r="D14" i="5"/>
  <c r="V12" i="5"/>
  <c r="K12" i="5"/>
  <c r="E12" i="5"/>
  <c r="V11" i="5"/>
  <c r="R11" i="5"/>
  <c r="R12" i="5" s="1"/>
  <c r="O11" i="5"/>
  <c r="K11" i="5"/>
  <c r="G11" i="5"/>
  <c r="G12" i="5" s="1"/>
  <c r="D11" i="5"/>
  <c r="O10" i="5"/>
  <c r="O12" i="5" s="1"/>
  <c r="D10" i="5"/>
  <c r="D12" i="5" s="1"/>
  <c r="V8" i="5"/>
  <c r="K8" i="5"/>
  <c r="E8" i="5"/>
  <c r="D8" i="5"/>
  <c r="V7" i="5"/>
  <c r="R7" i="5"/>
  <c r="R8" i="5" s="1"/>
  <c r="K7" i="5"/>
  <c r="G7" i="5"/>
  <c r="O6" i="5"/>
  <c r="O8" i="5" s="1"/>
  <c r="P7" i="5"/>
  <c r="D6" i="5"/>
  <c r="D7" i="5" s="1"/>
  <c r="E7" i="5"/>
  <c r="V4" i="5"/>
  <c r="P4" i="5"/>
  <c r="K4" i="5"/>
  <c r="E4" i="5"/>
  <c r="V3" i="5"/>
  <c r="R3" i="5"/>
  <c r="R4" i="5" s="1"/>
  <c r="P3" i="5"/>
  <c r="O3" i="5"/>
  <c r="K3" i="5"/>
  <c r="G3" i="5"/>
  <c r="G4" i="5" s="1"/>
  <c r="E3" i="5"/>
  <c r="D3" i="5"/>
  <c r="O2" i="5"/>
  <c r="O4" i="5" s="1"/>
  <c r="D2" i="5"/>
  <c r="D4" i="5" s="1"/>
  <c r="E28" i="5" l="1"/>
  <c r="F28" i="5" s="1"/>
  <c r="P11" i="5"/>
  <c r="F4" i="5"/>
  <c r="Q11" i="5"/>
  <c r="F15" i="5"/>
  <c r="F20" i="5"/>
  <c r="F16" i="5"/>
  <c r="F12" i="5"/>
  <c r="Q32" i="5"/>
  <c r="F23" i="5"/>
  <c r="F27" i="5"/>
  <c r="F19" i="5"/>
  <c r="F3" i="5"/>
  <c r="F31" i="5"/>
  <c r="F8" i="5"/>
  <c r="Q24" i="5"/>
  <c r="Q3" i="5"/>
  <c r="G16" i="5"/>
  <c r="Q27" i="5"/>
  <c r="F7" i="5"/>
  <c r="F32" i="5"/>
  <c r="Q12" i="5"/>
  <c r="Q15" i="5"/>
  <c r="Q20" i="5"/>
  <c r="Q28" i="5"/>
  <c r="Q4" i="5"/>
  <c r="F11" i="5"/>
  <c r="Q7" i="5"/>
  <c r="Q19" i="5"/>
  <c r="F24" i="5"/>
  <c r="P16" i="5"/>
  <c r="Q16" i="5" s="1"/>
  <c r="O24" i="5"/>
  <c r="P8" i="5"/>
  <c r="Q8" i="5" s="1"/>
  <c r="O7" i="5"/>
  <c r="G24" i="5"/>
  <c r="O16" i="5"/>
  <c r="D15" i="5"/>
  <c r="P23" i="5"/>
  <c r="Q23" i="5" s="1"/>
  <c r="P31" i="5"/>
  <c r="Q31" i="5" s="1"/>
  <c r="G32" i="5"/>
  <c r="G8" i="5"/>
  <c r="R31" i="2" l="1"/>
  <c r="R27" i="2"/>
  <c r="R23" i="2"/>
  <c r="R19" i="2"/>
  <c r="R15" i="2"/>
  <c r="R11" i="2"/>
  <c r="R7" i="2"/>
  <c r="R3" i="2"/>
  <c r="G31" i="2"/>
  <c r="G27" i="2"/>
  <c r="G23" i="2"/>
  <c r="G19" i="2"/>
  <c r="G15" i="2"/>
  <c r="G11" i="2"/>
  <c r="G7" i="2"/>
  <c r="G3" i="2"/>
  <c r="R15" i="4"/>
  <c r="R31" i="4"/>
  <c r="R27" i="4"/>
  <c r="R23" i="4"/>
  <c r="R19" i="4"/>
  <c r="R11" i="4"/>
  <c r="R7" i="4"/>
  <c r="R3" i="4"/>
  <c r="G31" i="4"/>
  <c r="G27" i="4"/>
  <c r="G23" i="4"/>
  <c r="G19" i="4"/>
  <c r="G15" i="4"/>
  <c r="G11" i="4"/>
  <c r="G3" i="4"/>
  <c r="G7" i="4"/>
  <c r="N30" i="4" l="1"/>
  <c r="P32" i="4" s="1"/>
  <c r="N26" i="4"/>
  <c r="P27" i="4" s="1"/>
  <c r="N22" i="4"/>
  <c r="P24" i="4" s="1"/>
  <c r="N18" i="4"/>
  <c r="P20" i="4" s="1"/>
  <c r="N14" i="4"/>
  <c r="P16" i="4" s="1"/>
  <c r="N10" i="4"/>
  <c r="P11" i="4" s="1"/>
  <c r="N6" i="4"/>
  <c r="P8" i="4" s="1"/>
  <c r="N2" i="4"/>
  <c r="P4" i="4" s="1"/>
  <c r="C30" i="4"/>
  <c r="C26" i="4"/>
  <c r="C22" i="4"/>
  <c r="C18" i="4"/>
  <c r="C14" i="4"/>
  <c r="E16" i="4" s="1"/>
  <c r="C10" i="4"/>
  <c r="C6" i="4"/>
  <c r="C2" i="4"/>
  <c r="V32" i="4"/>
  <c r="K32" i="4"/>
  <c r="V31" i="4"/>
  <c r="K31" i="4"/>
  <c r="O30" i="4"/>
  <c r="R32" i="4" s="1"/>
  <c r="D30" i="4"/>
  <c r="G32" i="4" s="1"/>
  <c r="V28" i="4"/>
  <c r="K28" i="4"/>
  <c r="V27" i="4"/>
  <c r="K27" i="4"/>
  <c r="O26" i="4"/>
  <c r="R28" i="4" s="1"/>
  <c r="D26" i="4"/>
  <c r="G28" i="4" s="1"/>
  <c r="V24" i="4"/>
  <c r="K24" i="4"/>
  <c r="V23" i="4"/>
  <c r="K23" i="4"/>
  <c r="O22" i="4"/>
  <c r="R24" i="4" s="1"/>
  <c r="D22" i="4"/>
  <c r="G24" i="4" s="1"/>
  <c r="V20" i="4"/>
  <c r="K20" i="4"/>
  <c r="V19" i="4"/>
  <c r="K19" i="4"/>
  <c r="O18" i="4"/>
  <c r="D18" i="4"/>
  <c r="G20" i="4" s="1"/>
  <c r="V16" i="4"/>
  <c r="K16" i="4"/>
  <c r="V15" i="4"/>
  <c r="K15" i="4"/>
  <c r="O14" i="4"/>
  <c r="R16" i="4" s="1"/>
  <c r="D14" i="4"/>
  <c r="G16" i="4" s="1"/>
  <c r="E15" i="4"/>
  <c r="V12" i="4"/>
  <c r="K12" i="4"/>
  <c r="V11" i="4"/>
  <c r="K11" i="4"/>
  <c r="O10" i="4"/>
  <c r="R12" i="4" s="1"/>
  <c r="D10" i="4"/>
  <c r="G12" i="4" s="1"/>
  <c r="V8" i="4"/>
  <c r="K8" i="4"/>
  <c r="V7" i="4"/>
  <c r="K7" i="4"/>
  <c r="O6" i="4"/>
  <c r="R8" i="4" s="1"/>
  <c r="D6" i="4"/>
  <c r="G8" i="4" s="1"/>
  <c r="V4" i="4"/>
  <c r="K4" i="4"/>
  <c r="V3" i="4"/>
  <c r="K3" i="4"/>
  <c r="O2" i="4"/>
  <c r="R4" i="4" s="1"/>
  <c r="D2" i="4"/>
  <c r="G4" i="4" s="1"/>
  <c r="N30" i="2"/>
  <c r="P31" i="2" s="1"/>
  <c r="C30" i="2"/>
  <c r="E32" i="2" s="1"/>
  <c r="N26" i="2"/>
  <c r="P28" i="2" s="1"/>
  <c r="C26" i="2"/>
  <c r="E28" i="2" s="1"/>
  <c r="V32" i="2"/>
  <c r="V31" i="2"/>
  <c r="O30" i="2"/>
  <c r="R32" i="2" s="1"/>
  <c r="V28" i="2"/>
  <c r="V27" i="2"/>
  <c r="O26" i="2"/>
  <c r="R28" i="2" s="1"/>
  <c r="K32" i="2"/>
  <c r="K31" i="2"/>
  <c r="D30" i="2"/>
  <c r="G32" i="2" s="1"/>
  <c r="K28" i="2"/>
  <c r="K27" i="2"/>
  <c r="D26" i="2"/>
  <c r="N22" i="2"/>
  <c r="P24" i="2" s="1"/>
  <c r="C22" i="2"/>
  <c r="E24" i="2" s="1"/>
  <c r="V24" i="2"/>
  <c r="K24" i="2"/>
  <c r="V23" i="2"/>
  <c r="K23" i="2"/>
  <c r="O22" i="2"/>
  <c r="R24" i="2" s="1"/>
  <c r="D22" i="2"/>
  <c r="N18" i="2"/>
  <c r="P20" i="2" s="1"/>
  <c r="C18" i="2"/>
  <c r="E20" i="2" s="1"/>
  <c r="V20" i="2"/>
  <c r="K20" i="2"/>
  <c r="V19" i="2"/>
  <c r="K19" i="2"/>
  <c r="O18" i="2"/>
  <c r="R20" i="2" s="1"/>
  <c r="D18" i="2"/>
  <c r="N14" i="2"/>
  <c r="P15" i="2" s="1"/>
  <c r="Q15" i="2" s="1"/>
  <c r="V16" i="2"/>
  <c r="V15" i="2"/>
  <c r="O14" i="2"/>
  <c r="R16" i="2" s="1"/>
  <c r="C14" i="2"/>
  <c r="E15" i="2" s="1"/>
  <c r="K16" i="2"/>
  <c r="K15" i="2"/>
  <c r="D14" i="2"/>
  <c r="N10" i="2"/>
  <c r="P12" i="2" s="1"/>
  <c r="C10" i="2"/>
  <c r="E11" i="2" s="1"/>
  <c r="V12" i="2"/>
  <c r="K12" i="2"/>
  <c r="V11" i="2"/>
  <c r="K11" i="2"/>
  <c r="O10" i="2"/>
  <c r="R12" i="2" s="1"/>
  <c r="D10" i="2"/>
  <c r="N6" i="2"/>
  <c r="P7" i="2" s="1"/>
  <c r="Q7" i="2" s="1"/>
  <c r="O6" i="2"/>
  <c r="R8" i="2" s="1"/>
  <c r="V8" i="2"/>
  <c r="V7" i="2"/>
  <c r="K8" i="2"/>
  <c r="K7" i="2"/>
  <c r="V4" i="2"/>
  <c r="V3" i="2"/>
  <c r="K4" i="2"/>
  <c r="K3" i="2"/>
  <c r="C6" i="2"/>
  <c r="E8" i="2" s="1"/>
  <c r="D6" i="2"/>
  <c r="G8" i="2" s="1"/>
  <c r="N2" i="2"/>
  <c r="P3" i="2" s="1"/>
  <c r="O2" i="2"/>
  <c r="R4" i="2" s="1"/>
  <c r="D2" i="2"/>
  <c r="G4" i="2" s="1"/>
  <c r="C2" i="2"/>
  <c r="E4" i="2" s="1"/>
  <c r="O19" i="4" l="1"/>
  <c r="R20" i="4"/>
  <c r="O23" i="2"/>
  <c r="D12" i="2"/>
  <c r="G12" i="2"/>
  <c r="D15" i="2"/>
  <c r="G16" i="2"/>
  <c r="D19" i="2"/>
  <c r="G20" i="2"/>
  <c r="D24" i="2"/>
  <c r="G24" i="2"/>
  <c r="D27" i="2"/>
  <c r="G28" i="2"/>
  <c r="F15" i="2"/>
  <c r="Q3" i="2"/>
  <c r="O15" i="2"/>
  <c r="O27" i="2"/>
  <c r="O12" i="2"/>
  <c r="O20" i="2"/>
  <c r="O24" i="2"/>
  <c r="O31" i="2"/>
  <c r="O11" i="4"/>
  <c r="P28" i="4"/>
  <c r="O20" i="4"/>
  <c r="O15" i="4"/>
  <c r="O8" i="4"/>
  <c r="O32" i="4"/>
  <c r="O24" i="4"/>
  <c r="O4" i="4"/>
  <c r="P12" i="4"/>
  <c r="O27" i="4"/>
  <c r="F8" i="2"/>
  <c r="P19" i="2"/>
  <c r="Q19" i="2" s="1"/>
  <c r="F11" i="2"/>
  <c r="P32" i="2"/>
  <c r="Q32" i="2" s="1"/>
  <c r="Q12" i="2"/>
  <c r="F4" i="2"/>
  <c r="E16" i="2"/>
  <c r="F16" i="2" s="1"/>
  <c r="F32" i="2"/>
  <c r="F20" i="2"/>
  <c r="D31" i="2"/>
  <c r="Q31" i="2"/>
  <c r="Q28" i="2"/>
  <c r="P16" i="2"/>
  <c r="Q16" i="2" s="1"/>
  <c r="Q20" i="2"/>
  <c r="F24" i="2"/>
  <c r="D32" i="2"/>
  <c r="Q24" i="2"/>
  <c r="O16" i="2"/>
  <c r="D20" i="2"/>
  <c r="F28" i="2"/>
  <c r="D3" i="4"/>
  <c r="D12" i="4"/>
  <c r="D32" i="4"/>
  <c r="D16" i="4"/>
  <c r="D19" i="4"/>
  <c r="E32" i="4"/>
  <c r="E3" i="4"/>
  <c r="E24" i="4"/>
  <c r="E12" i="4"/>
  <c r="E19" i="4"/>
  <c r="E31" i="4"/>
  <c r="P23" i="4"/>
  <c r="E8" i="4"/>
  <c r="O3" i="4"/>
  <c r="E28" i="4"/>
  <c r="O16" i="4"/>
  <c r="D7" i="4"/>
  <c r="O31" i="4"/>
  <c r="D4" i="4"/>
  <c r="D27" i="4"/>
  <c r="D23" i="4"/>
  <c r="P7" i="4"/>
  <c r="D20" i="4"/>
  <c r="E4" i="4"/>
  <c r="E7" i="4"/>
  <c r="D8" i="4"/>
  <c r="D11" i="4"/>
  <c r="E20" i="4"/>
  <c r="E23" i="4"/>
  <c r="D24" i="4"/>
  <c r="P15" i="4"/>
  <c r="Q15" i="4" s="1"/>
  <c r="P31" i="4"/>
  <c r="O12" i="4"/>
  <c r="O28" i="4"/>
  <c r="E11" i="4"/>
  <c r="D15" i="4"/>
  <c r="E27" i="4"/>
  <c r="D28" i="4"/>
  <c r="D31" i="4"/>
  <c r="P3" i="4"/>
  <c r="O7" i="4"/>
  <c r="P19" i="4"/>
  <c r="O23" i="4"/>
  <c r="E31" i="2"/>
  <c r="F31" i="2" s="1"/>
  <c r="P27" i="2"/>
  <c r="Q27" i="2" s="1"/>
  <c r="E27" i="2"/>
  <c r="F27" i="2" s="1"/>
  <c r="O32" i="2"/>
  <c r="O28" i="2"/>
  <c r="D28" i="2"/>
  <c r="E23" i="2"/>
  <c r="F23" i="2" s="1"/>
  <c r="P23" i="2"/>
  <c r="Q23" i="2" s="1"/>
  <c r="D23" i="2"/>
  <c r="E19" i="2"/>
  <c r="F19" i="2" s="1"/>
  <c r="O19" i="2"/>
  <c r="D16" i="2"/>
  <c r="O3" i="2"/>
  <c r="E3" i="2"/>
  <c r="F3" i="2" s="1"/>
  <c r="E7" i="2"/>
  <c r="F7" i="2" s="1"/>
  <c r="E12" i="2"/>
  <c r="F12" i="2" s="1"/>
  <c r="P4" i="2"/>
  <c r="Q4" i="2" s="1"/>
  <c r="D7" i="2"/>
  <c r="D3" i="2"/>
  <c r="O11" i="2"/>
  <c r="D4" i="2"/>
  <c r="D8" i="2"/>
  <c r="P11" i="2"/>
  <c r="Q11" i="2" s="1"/>
  <c r="D11" i="2"/>
  <c r="O4" i="2"/>
  <c r="P8" i="2"/>
  <c r="Q8" i="2" s="1"/>
  <c r="O8" i="2"/>
  <c r="O7" i="2"/>
  <c r="F11" i="4" l="1"/>
  <c r="F27" i="4"/>
  <c r="Q11" i="4"/>
  <c r="F7" i="4"/>
  <c r="Q3" i="4"/>
  <c r="F28" i="4"/>
  <c r="Q19" i="4"/>
  <c r="F20" i="4"/>
  <c r="Q7" i="4"/>
  <c r="F24" i="4"/>
  <c r="Q8" i="4"/>
  <c r="Q23" i="4"/>
  <c r="F4" i="4"/>
  <c r="F32" i="4"/>
  <c r="F8" i="4"/>
  <c r="F16" i="4"/>
  <c r="F23" i="4"/>
  <c r="F31" i="4"/>
  <c r="Q4" i="4"/>
  <c r="F3" i="4"/>
  <c r="Q12" i="4"/>
  <c r="Q28" i="4"/>
  <c r="Q32" i="4"/>
  <c r="Q31" i="4"/>
  <c r="F15" i="4"/>
  <c r="F19" i="4"/>
  <c r="Q27" i="4"/>
  <c r="F12" i="4"/>
  <c r="Q16" i="4"/>
  <c r="Q24" i="4"/>
  <c r="Q20" i="4"/>
</calcChain>
</file>

<file path=xl/sharedStrings.xml><?xml version="1.0" encoding="utf-8"?>
<sst xmlns="http://schemas.openxmlformats.org/spreadsheetml/2006/main" count="528" uniqueCount="201">
  <si>
    <t>EQUIPE</t>
  </si>
  <si>
    <t>OTB</t>
  </si>
  <si>
    <t>NOSE</t>
  </si>
  <si>
    <t>TAD</t>
  </si>
  <si>
    <t>LOUP</t>
  </si>
  <si>
    <t>ACA</t>
  </si>
  <si>
    <t>Cécile CALANDRY</t>
  </si>
  <si>
    <t>Mélanie D'HARREVILLE</t>
  </si>
  <si>
    <t>David DISCHER</t>
  </si>
  <si>
    <t>ASUL</t>
  </si>
  <si>
    <t>TAF</t>
  </si>
  <si>
    <t>Cenon</t>
  </si>
  <si>
    <t>Loïc CAPBERN</t>
  </si>
  <si>
    <t>BCCO</t>
  </si>
  <si>
    <t>ASO</t>
  </si>
  <si>
    <t>FINO</t>
  </si>
  <si>
    <t>OPA</t>
  </si>
  <si>
    <t>B77</t>
  </si>
  <si>
    <t>D12</t>
  </si>
  <si>
    <t>RANNOU-SERINE Violette</t>
  </si>
  <si>
    <t>DECHAVANNE Margot</t>
  </si>
  <si>
    <t>AURA</t>
  </si>
  <si>
    <t>COM</t>
  </si>
  <si>
    <t>H12</t>
  </si>
  <si>
    <t>PACA</t>
  </si>
  <si>
    <t>LOS</t>
  </si>
  <si>
    <t>LE ROUX Erwan</t>
  </si>
  <si>
    <t>ARNOUX Thibault</t>
  </si>
  <si>
    <t>D16</t>
  </si>
  <si>
    <t>Vervins</t>
  </si>
  <si>
    <t>MALARD-MOULIERE Yaëlle</t>
  </si>
  <si>
    <t>KOTECKA Maria Anna</t>
  </si>
  <si>
    <t>H16</t>
  </si>
  <si>
    <t>WENZEL Anton</t>
  </si>
  <si>
    <t>CALANDRY Simon</t>
  </si>
  <si>
    <t>D20</t>
  </si>
  <si>
    <t>COC</t>
  </si>
  <si>
    <t>GHIBAUDO Sarah</t>
  </si>
  <si>
    <t>LATASTE Lucie</t>
  </si>
  <si>
    <t>H20</t>
  </si>
  <si>
    <t>BASSET Basile</t>
  </si>
  <si>
    <t>VEROVE Guilhem</t>
  </si>
  <si>
    <t>RK</t>
  </si>
  <si>
    <t>D21</t>
  </si>
  <si>
    <t>CALANDRY Cécile</t>
  </si>
  <si>
    <t>FOLTZER Cécile</t>
  </si>
  <si>
    <t>H21</t>
  </si>
  <si>
    <t>CAPBERN Loïc</t>
  </si>
  <si>
    <t>SCALET Riccardo</t>
  </si>
  <si>
    <t>D35</t>
  </si>
  <si>
    <t>H35</t>
  </si>
  <si>
    <t>O'Alp</t>
  </si>
  <si>
    <t>VALMO</t>
  </si>
  <si>
    <t>GARDE Hana</t>
  </si>
  <si>
    <t>KULOW Anico</t>
  </si>
  <si>
    <t>COCS</t>
  </si>
  <si>
    <t>ADAMSKI Philippe</t>
  </si>
  <si>
    <t>GAUDUIN Maxime</t>
  </si>
  <si>
    <t>H45</t>
  </si>
  <si>
    <t>D45</t>
  </si>
  <si>
    <t>OPAvig</t>
  </si>
  <si>
    <t>COUPAT Laure</t>
  </si>
  <si>
    <t>BOURHIS Charlotte</t>
  </si>
  <si>
    <t>BAUDSON Jérôme</t>
  </si>
  <si>
    <t>KOTECKY Ondrej</t>
  </si>
  <si>
    <t>D55</t>
  </si>
  <si>
    <t>H55</t>
  </si>
  <si>
    <t>D65</t>
  </si>
  <si>
    <t>H65</t>
  </si>
  <si>
    <t>TSO</t>
  </si>
  <si>
    <t>MORLON Marie</t>
  </si>
  <si>
    <t>CALANDRY Lucia</t>
  </si>
  <si>
    <t>VOR</t>
  </si>
  <si>
    <t>GRILLET Serge</t>
  </si>
  <si>
    <t>VUILLEMIN Michel</t>
  </si>
  <si>
    <t>SCAPA</t>
  </si>
  <si>
    <t>PREVOST Pascale</t>
  </si>
  <si>
    <t>MARCHESIN Sylvie</t>
  </si>
  <si>
    <t>FATH Jean-Marie</t>
  </si>
  <si>
    <t>PERRIN Jean-Luc</t>
  </si>
  <si>
    <t>ASQ</t>
  </si>
  <si>
    <t>Garance PERRIN</t>
  </si>
  <si>
    <t>Elena ROCHE</t>
  </si>
  <si>
    <t>Ambre DUFOUR</t>
  </si>
  <si>
    <t>Sasha FLANDRIN</t>
  </si>
  <si>
    <t>Lucine GINTZBURGER</t>
  </si>
  <si>
    <t>Prune MASSON</t>
  </si>
  <si>
    <t>Isia BASSET</t>
  </si>
  <si>
    <t>Florence HERPIN</t>
  </si>
  <si>
    <t>Virginie PARIGOT</t>
  </si>
  <si>
    <t>Laure COUPAT</t>
  </si>
  <si>
    <t>COF</t>
  </si>
  <si>
    <t>Isabelle WYMER</t>
  </si>
  <si>
    <t>Valérie HABERKORN</t>
  </si>
  <si>
    <t>OPA 77</t>
  </si>
  <si>
    <t>Camille GIRE</t>
  </si>
  <si>
    <t>Sylvie MARCHESIN</t>
  </si>
  <si>
    <t>Jáchym KOTECKY</t>
  </si>
  <si>
    <t>Jean BAUDSON</t>
  </si>
  <si>
    <t>Open</t>
  </si>
  <si>
    <t>Simon CALANDRY</t>
  </si>
  <si>
    <t>Raidlinks</t>
  </si>
  <si>
    <t>Alec LE HELLOCO</t>
  </si>
  <si>
    <t>Albin CHIFFLET</t>
  </si>
  <si>
    <t>TOAC</t>
  </si>
  <si>
    <t>Maxime RAUTURIER</t>
  </si>
  <si>
    <t>CCIO</t>
  </si>
  <si>
    <t>Fabrice VANNIER</t>
  </si>
  <si>
    <t>Benoit PEYVEL</t>
  </si>
  <si>
    <t>Igor DANIEL</t>
  </si>
  <si>
    <t>Ondrej KOTECKY</t>
  </si>
  <si>
    <t>B25</t>
  </si>
  <si>
    <t>Eddie WYMER</t>
  </si>
  <si>
    <t>Gilles CLOUZEAU</t>
  </si>
  <si>
    <t>Michel VINCENT</t>
  </si>
  <si>
    <t>Christian ESCUDIE</t>
  </si>
  <si>
    <t>Cible</t>
  </si>
  <si>
    <t>ADOC</t>
  </si>
  <si>
    <t>Poitiers</t>
  </si>
  <si>
    <t>OPA M</t>
  </si>
  <si>
    <t>GO78</t>
  </si>
  <si>
    <t>BROS</t>
  </si>
  <si>
    <t>Talant</t>
  </si>
  <si>
    <t>BLCO</t>
  </si>
  <si>
    <t xml:space="preserve">	Alix DERLOT</t>
  </si>
  <si>
    <t>Cloé FOUCHIER</t>
  </si>
  <si>
    <t>Tiago GASTINEAU</t>
  </si>
  <si>
    <t xml:space="preserve">	Gabin PORTIER</t>
  </si>
  <si>
    <t>Louise CATHALA</t>
  </si>
  <si>
    <t xml:space="preserve">	Marie Anna KOTECKA</t>
  </si>
  <si>
    <t xml:space="preserve">	Simon CALANDRY</t>
  </si>
  <si>
    <t>Gaël GAUDION</t>
  </si>
  <si>
    <t xml:space="preserve">	Sasha FLANDRIN</t>
  </si>
  <si>
    <t>Lise PELLISSIER</t>
  </si>
  <si>
    <t>Lucas VERJUX</t>
  </si>
  <si>
    <t>Antoine DERLOT</t>
  </si>
  <si>
    <t>Josefin TJERNLUND</t>
  </si>
  <si>
    <t xml:space="preserve">	Alina NIGGLI</t>
  </si>
  <si>
    <t>Quentin RAUTURIER</t>
  </si>
  <si>
    <t xml:space="preserve">	Basile BASSET</t>
  </si>
  <si>
    <t>Aline HERMANS</t>
  </si>
  <si>
    <t xml:space="preserve">	Elodie BOURGEOIS-PIN</t>
  </si>
  <si>
    <t>Baptiste FUCHS</t>
  </si>
  <si>
    <t xml:space="preserve">	Eric PERRIN</t>
  </si>
  <si>
    <t>Céline DODIN</t>
  </si>
  <si>
    <t>François PRADEAU</t>
  </si>
  <si>
    <t>Jérôme BAUDSON</t>
  </si>
  <si>
    <t>Marie MORLON</t>
  </si>
  <si>
    <t xml:space="preserve">	Marie-Violaine PALCAU</t>
  </si>
  <si>
    <t xml:space="preserve">	Yannick BEAUVIR</t>
  </si>
  <si>
    <t xml:space="preserve">	Eddie WYMER</t>
  </si>
  <si>
    <t>Pascale PREVOST</t>
  </si>
  <si>
    <t>Joël POULAIN</t>
  </si>
  <si>
    <t>Franck GUERIN</t>
  </si>
  <si>
    <t>Prénom NOM</t>
  </si>
  <si>
    <t>…</t>
  </si>
  <si>
    <t>D75</t>
  </si>
  <si>
    <t>H75</t>
  </si>
  <si>
    <t>VSAO</t>
  </si>
  <si>
    <t>MARCO</t>
  </si>
  <si>
    <t>AZ43</t>
  </si>
  <si>
    <t>Ambér.</t>
  </si>
  <si>
    <t>SMOG</t>
  </si>
  <si>
    <t>OE42</t>
  </si>
  <si>
    <t>ACBeau</t>
  </si>
  <si>
    <t>B Forez</t>
  </si>
  <si>
    <t>CMO</t>
  </si>
  <si>
    <t>Metz</t>
  </si>
  <si>
    <t>(pas d'inscrites)</t>
  </si>
  <si>
    <t>LEDROIT Anaïs</t>
  </si>
  <si>
    <t xml:space="preserve">MOREAU-DESCOINGS Sarah	</t>
  </si>
  <si>
    <t>KOTECKA Marie Anna</t>
  </si>
  <si>
    <t>CATHALA Louise</t>
  </si>
  <si>
    <t>GAUDION Lucie</t>
  </si>
  <si>
    <t>DELAHAYE Fanny</t>
  </si>
  <si>
    <t>TJERNLUND Josefin</t>
  </si>
  <si>
    <t>MERCIER Agnès</t>
  </si>
  <si>
    <t>D'HARREVILLE Mélanie</t>
  </si>
  <si>
    <t>PUJOL Géraldine</t>
  </si>
  <si>
    <t>PARIGOT Virginie</t>
  </si>
  <si>
    <t>OLIVIER Sandra</t>
  </si>
  <si>
    <t>PETIT Guyonne</t>
  </si>
  <si>
    <t>LEONARDON Maxime</t>
  </si>
  <si>
    <t>CHANDEZON Melusine</t>
  </si>
  <si>
    <t>CHEZEAU Noé</t>
  </si>
  <si>
    <t>ANDRIEUX Titouan</t>
  </si>
  <si>
    <t>DELORME Baptiste</t>
  </si>
  <si>
    <t>CHASSELIN Antonin</t>
  </si>
  <si>
    <t>HABERKORN Guilhem</t>
  </si>
  <si>
    <t>MARTY Loïc</t>
  </si>
  <si>
    <t>COUPAT Vincent</t>
  </si>
  <si>
    <t>THURIOT Kévin</t>
  </si>
  <si>
    <t>BRAULT Lionel</t>
  </si>
  <si>
    <t>RUIZ Ludovic</t>
  </si>
  <si>
    <t>WYMER Eddie</t>
  </si>
  <si>
    <t>BRASSART Eric</t>
  </si>
  <si>
    <t>CAPBERN Patrick</t>
  </si>
  <si>
    <t>ROCHER Jean-Marc</t>
  </si>
  <si>
    <t>CORDIER Jacques</t>
  </si>
  <si>
    <t>BOUSSER Etienne</t>
  </si>
  <si>
    <t>Parcours volontairement allongés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</si>
</sst>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45" fontId="2" fillId="0" borderId="0" xfId="0" applyNumberFormat="1" applyFont="1" applyAlignment="1">
      <alignment horizontal="left"/>
    </xf>
    <xf numFmtId="4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45" fontId="0" fillId="0" borderId="0" xfId="0" applyNumberFormat="1"/>
    <xf numFmtId="2" fontId="1" fillId="0" borderId="0" xfId="0" applyNumberFormat="1" applyFont="1"/>
    <xf numFmtId="2" fontId="1" fillId="2" borderId="0" xfId="0" applyNumberFormat="1" applyFont="1" applyFill="1"/>
    <xf numFmtId="165" fontId="0" fillId="0" borderId="0" xfId="0" applyNumberFormat="1"/>
    <xf numFmtId="164" fontId="3" fillId="0" borderId="1" xfId="0" applyNumberFormat="1" applyFont="1" applyBorder="1" applyAlignment="1">
      <alignment horizontal="center"/>
    </xf>
    <xf numFmtId="0" fontId="0" fillId="3" borderId="0" xfId="0" applyFill="1"/>
    <xf numFmtId="45" fontId="1" fillId="0" borderId="0" xfId="0" applyNumberFormat="1" applyFont="1" applyAlignment="1">
      <alignment horizontal="center"/>
    </xf>
    <xf numFmtId="0" fontId="5" fillId="4" borderId="0" xfId="0" applyFont="1" applyFill="1" applyAlignment="1">
      <alignment horizontal="center"/>
    </xf>
    <xf numFmtId="45" fontId="5" fillId="4" borderId="0" xfId="0" applyNumberFormat="1" applyFont="1" applyFill="1" applyAlignment="1">
      <alignment horizontal="center"/>
    </xf>
    <xf numFmtId="0" fontId="5" fillId="4" borderId="0" xfId="0" applyFont="1" applyFill="1"/>
    <xf numFmtId="165" fontId="5" fillId="4" borderId="0" xfId="0" applyNumberFormat="1" applyFont="1" applyFill="1"/>
    <xf numFmtId="9" fontId="5" fillId="4" borderId="0" xfId="1" applyFont="1" applyFill="1" applyAlignment="1">
      <alignment horizontal="center"/>
    </xf>
    <xf numFmtId="0" fontId="6" fillId="0" borderId="0" xfId="0" applyFont="1"/>
  </cellXfs>
  <cellStyles count="2">
    <cellStyle name="Normal" xfId="0" builtinId="0"/>
    <cellStyle name="Pourcentage" xfId="1" builtinId="5"/>
  </cellStyles>
  <dxfs count="1008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EA511-0EEF-4886-AA70-5862C81D2C97}">
  <dimension ref="B1:V37"/>
  <sheetViews>
    <sheetView workbookViewId="0">
      <selection activeCell="A38" sqref="A38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6.6640625" customWidth="1"/>
    <col min="8" max="8" width="5.5546875" customWidth="1"/>
    <col min="9" max="9" width="7.33203125" bestFit="1" customWidth="1"/>
    <col min="10" max="10" width="7.109375" style="3" bestFit="1" customWidth="1"/>
    <col min="11" max="11" width="7.77734375" style="3" bestFit="1" customWidth="1"/>
    <col min="12" max="13" width="20" customWidth="1"/>
    <col min="14" max="14" width="6.6640625" customWidth="1"/>
    <col min="15" max="15" width="7.77734375" customWidth="1"/>
    <col min="16" max="16" width="6.109375" customWidth="1"/>
    <col min="17" max="17" width="6.109375" style="2" customWidth="1"/>
    <col min="18" max="18" width="6.6640625" customWidth="1"/>
    <col min="19" max="19" width="5.5546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7.2" customHeight="1" x14ac:dyDescent="0.3">
      <c r="C1" s="1"/>
      <c r="D1" s="1"/>
      <c r="G1" s="1"/>
      <c r="N1" s="1"/>
      <c r="O1" s="1"/>
      <c r="R1" s="1"/>
    </row>
    <row r="2" spans="2:22" x14ac:dyDescent="0.3">
      <c r="B2" s="2" t="s">
        <v>18</v>
      </c>
      <c r="C2">
        <f>0+0*0.01</f>
        <v>0</v>
      </c>
      <c r="D2" s="13">
        <f>J2/2</f>
        <v>1.3888888888888888E-2</v>
      </c>
      <c r="E2" s="1" t="s">
        <v>42</v>
      </c>
      <c r="F2" s="4">
        <v>2.7777777777777776E-2</v>
      </c>
      <c r="G2" s="14" t="s">
        <v>116</v>
      </c>
      <c r="I2" s="2" t="s">
        <v>0</v>
      </c>
      <c r="J2" s="13">
        <v>2.7777777777777776E-2</v>
      </c>
      <c r="M2" s="2" t="s">
        <v>23</v>
      </c>
      <c r="N2">
        <f>0+0*0.01</f>
        <v>0</v>
      </c>
      <c r="O2" s="13">
        <f>U2/2</f>
        <v>1.3888888888888888E-2</v>
      </c>
      <c r="P2" s="1" t="s">
        <v>42</v>
      </c>
      <c r="Q2" s="4">
        <v>2.7777777777777776E-2</v>
      </c>
      <c r="R2" s="14" t="s">
        <v>116</v>
      </c>
      <c r="T2" s="2" t="s">
        <v>0</v>
      </c>
      <c r="U2" s="13">
        <v>2.7777777777777776E-2</v>
      </c>
    </row>
    <row r="3" spans="2:22" x14ac:dyDescent="0.3">
      <c r="B3" t="s">
        <v>154</v>
      </c>
      <c r="C3" s="5">
        <v>0</v>
      </c>
      <c r="D3" s="6">
        <f>(C3-D2)/D2</f>
        <v>-1</v>
      </c>
      <c r="E3" s="7" t="e">
        <f>C3/C2</f>
        <v>#DIV/0!</v>
      </c>
      <c r="F3" s="8" t="e">
        <f>E3/$P$15</f>
        <v>#DIV/0!</v>
      </c>
      <c r="G3" s="15" t="e">
        <f>C3*J2/J3</f>
        <v>#DIV/0!</v>
      </c>
      <c r="I3" t="s">
        <v>0</v>
      </c>
      <c r="J3" s="5">
        <v>0</v>
      </c>
      <c r="K3" s="6">
        <f>(J3-J2)/J2</f>
        <v>-1</v>
      </c>
      <c r="N3" s="5">
        <v>0</v>
      </c>
      <c r="O3" s="6">
        <f>(N3-O2)/O2</f>
        <v>-1</v>
      </c>
      <c r="P3" s="7" t="e">
        <f>N3/N2</f>
        <v>#DIV/0!</v>
      </c>
      <c r="Q3" s="8" t="e">
        <f>P3/$P$15</f>
        <v>#DIV/0!</v>
      </c>
      <c r="R3" s="15" t="e">
        <f>N3*U2/U3</f>
        <v>#DIV/0!</v>
      </c>
      <c r="U3" s="5">
        <v>0</v>
      </c>
      <c r="V3" s="6">
        <f>(U3-U2)/U2</f>
        <v>-1</v>
      </c>
    </row>
    <row r="4" spans="2:22" x14ac:dyDescent="0.3">
      <c r="B4" t="s">
        <v>155</v>
      </c>
      <c r="C4" s="5">
        <v>0</v>
      </c>
      <c r="D4" s="6">
        <f>(C4-D2)/D2</f>
        <v>-1</v>
      </c>
      <c r="E4" s="7" t="e">
        <f>C4/C2</f>
        <v>#DIV/0!</v>
      </c>
      <c r="F4" s="8" t="e">
        <f>E4/$P$15</f>
        <v>#DIV/0!</v>
      </c>
      <c r="G4" s="18" t="e">
        <f>(G3-D2)/D2</f>
        <v>#DIV/0!</v>
      </c>
      <c r="I4" t="s">
        <v>155</v>
      </c>
      <c r="J4" s="5">
        <v>0</v>
      </c>
      <c r="K4" s="6">
        <f>(J4-J2)/J2</f>
        <v>-1</v>
      </c>
      <c r="N4" s="5">
        <v>0</v>
      </c>
      <c r="O4" s="6">
        <f>(N4-O2)/O2</f>
        <v>-1</v>
      </c>
      <c r="P4" s="7" t="e">
        <f>N4/N2</f>
        <v>#DIV/0!</v>
      </c>
      <c r="Q4" s="8" t="e">
        <f>P4/$P$15</f>
        <v>#DIV/0!</v>
      </c>
      <c r="R4" s="18" t="e">
        <f>(R3-O2)/O2</f>
        <v>#DIV/0!</v>
      </c>
      <c r="U4" s="5">
        <v>0</v>
      </c>
      <c r="V4" s="6">
        <f>(U4-U2)/U2</f>
        <v>-1</v>
      </c>
    </row>
    <row r="5" spans="2:22" ht="7.2" customHeight="1" x14ac:dyDescent="0.3">
      <c r="C5" s="5"/>
      <c r="D5" s="4"/>
      <c r="E5" s="7"/>
      <c r="F5" s="8"/>
      <c r="G5" s="15"/>
      <c r="J5"/>
      <c r="K5"/>
      <c r="N5" s="5"/>
      <c r="O5" s="4"/>
      <c r="P5" s="7"/>
      <c r="Q5" s="8"/>
      <c r="R5" s="15"/>
      <c r="U5"/>
      <c r="V5"/>
    </row>
    <row r="6" spans="2:22" x14ac:dyDescent="0.3">
      <c r="B6" s="2" t="s">
        <v>28</v>
      </c>
      <c r="C6">
        <f>0+0*0.01</f>
        <v>0</v>
      </c>
      <c r="D6" s="13">
        <f>J6/2</f>
        <v>2.0833333333333332E-2</v>
      </c>
      <c r="E6" s="1" t="s">
        <v>42</v>
      </c>
      <c r="F6" s="4">
        <v>2.7777777777777776E-2</v>
      </c>
      <c r="G6" s="16"/>
      <c r="I6" s="2" t="s">
        <v>0</v>
      </c>
      <c r="J6" s="11">
        <v>4.1666666666666664E-2</v>
      </c>
      <c r="M6" s="2" t="s">
        <v>32</v>
      </c>
      <c r="N6">
        <f>0+0*0.01</f>
        <v>0</v>
      </c>
      <c r="O6" s="13">
        <f>U6/3</f>
        <v>2.0833333333333332E-2</v>
      </c>
      <c r="P6" s="1" t="s">
        <v>42</v>
      </c>
      <c r="Q6" s="4">
        <v>2.7777777777777776E-2</v>
      </c>
      <c r="R6" s="16"/>
      <c r="T6" s="2" t="s">
        <v>0</v>
      </c>
      <c r="U6" s="11">
        <v>6.25E-2</v>
      </c>
    </row>
    <row r="7" spans="2:22" x14ac:dyDescent="0.3">
      <c r="C7" s="5">
        <v>0</v>
      </c>
      <c r="D7" s="6">
        <f>(C7-D6)/D6</f>
        <v>-1</v>
      </c>
      <c r="E7" s="7" t="e">
        <f>C7/C6</f>
        <v>#DIV/0!</v>
      </c>
      <c r="F7" s="8" t="e">
        <f>E7/$P$15</f>
        <v>#DIV/0!</v>
      </c>
      <c r="G7" s="15" t="e">
        <f>C7*J6/J7</f>
        <v>#DIV/0!</v>
      </c>
      <c r="J7" s="3">
        <v>0</v>
      </c>
      <c r="K7" s="6">
        <f>(J7-J6)/J6</f>
        <v>-1</v>
      </c>
      <c r="N7" s="5">
        <v>0</v>
      </c>
      <c r="O7" s="6">
        <f>(N7-O6)/O6</f>
        <v>-1</v>
      </c>
      <c r="P7" s="7" t="e">
        <f>N7/N6</f>
        <v>#DIV/0!</v>
      </c>
      <c r="Q7" s="8" t="e">
        <f>P7/$P$15</f>
        <v>#DIV/0!</v>
      </c>
      <c r="R7" s="15" t="e">
        <f>N7*U6/U7</f>
        <v>#DIV/0!</v>
      </c>
      <c r="U7" s="3">
        <v>0</v>
      </c>
      <c r="V7" s="6">
        <f>(U7-U6)/U6</f>
        <v>-1</v>
      </c>
    </row>
    <row r="8" spans="2:22" x14ac:dyDescent="0.3">
      <c r="C8" s="5">
        <v>0</v>
      </c>
      <c r="D8" s="6">
        <f>(C8-D6)/D6</f>
        <v>-1</v>
      </c>
      <c r="E8" s="7" t="e">
        <f>C8/C6</f>
        <v>#DIV/0!</v>
      </c>
      <c r="F8" s="8" t="e">
        <f>E8/$P$15</f>
        <v>#DIV/0!</v>
      </c>
      <c r="G8" s="18" t="e">
        <f>(G7-D6)/D6</f>
        <v>#DIV/0!</v>
      </c>
      <c r="J8" s="3">
        <v>0</v>
      </c>
      <c r="K8" s="6">
        <f>(J8-J6)/J6</f>
        <v>-1</v>
      </c>
      <c r="N8" s="5">
        <v>0</v>
      </c>
      <c r="O8" s="6">
        <f>(N8-O6)/O6</f>
        <v>-1</v>
      </c>
      <c r="P8" s="7" t="e">
        <f>N8/N6</f>
        <v>#DIV/0!</v>
      </c>
      <c r="Q8" s="8" t="e">
        <f>P8/$P$15</f>
        <v>#DIV/0!</v>
      </c>
      <c r="R8" s="18" t="e">
        <f>(R7-O6)/O6</f>
        <v>#DIV/0!</v>
      </c>
      <c r="U8" s="3">
        <v>0</v>
      </c>
      <c r="V8" s="6">
        <f>(U8-U6)/U6</f>
        <v>-1</v>
      </c>
    </row>
    <row r="9" spans="2:22" ht="7.2" customHeight="1" x14ac:dyDescent="0.3">
      <c r="G9" s="16"/>
      <c r="R9" s="16"/>
    </row>
    <row r="10" spans="2:22" x14ac:dyDescent="0.3">
      <c r="B10" s="2" t="s">
        <v>35</v>
      </c>
      <c r="C10">
        <f>0+0*0.01</f>
        <v>0</v>
      </c>
      <c r="D10" s="13">
        <f>J10/2</f>
        <v>2.4305555555555556E-2</v>
      </c>
      <c r="E10" s="1" t="s">
        <v>42</v>
      </c>
      <c r="F10" s="4">
        <v>2.7777777777777776E-2</v>
      </c>
      <c r="G10" s="17"/>
      <c r="I10" s="2" t="s">
        <v>0</v>
      </c>
      <c r="J10" s="11">
        <v>4.8611111111111112E-2</v>
      </c>
      <c r="M10" s="2" t="s">
        <v>39</v>
      </c>
      <c r="N10">
        <f>0+0*0.01</f>
        <v>0</v>
      </c>
      <c r="O10" s="13">
        <f>U10/3</f>
        <v>2.4305555555555556E-2</v>
      </c>
      <c r="P10" s="1" t="s">
        <v>42</v>
      </c>
      <c r="Q10" s="4">
        <v>2.7777777777777776E-2</v>
      </c>
      <c r="R10" s="17"/>
      <c r="T10" s="2" t="s">
        <v>0</v>
      </c>
      <c r="U10" s="11">
        <v>7.2916666666666671E-2</v>
      </c>
    </row>
    <row r="11" spans="2:22" x14ac:dyDescent="0.3">
      <c r="C11" s="5">
        <v>0</v>
      </c>
      <c r="D11" s="6">
        <f>(C11-D10)/D10</f>
        <v>-1</v>
      </c>
      <c r="E11" s="7" t="e">
        <f>C11/C10</f>
        <v>#DIV/0!</v>
      </c>
      <c r="F11" s="8" t="e">
        <f>E11/$P$15</f>
        <v>#DIV/0!</v>
      </c>
      <c r="G11" s="15" t="e">
        <f>C11*J10/J11</f>
        <v>#DIV/0!</v>
      </c>
      <c r="J11" s="3">
        <v>0</v>
      </c>
      <c r="K11" s="6">
        <f>(J11-J10)/J10</f>
        <v>-1</v>
      </c>
      <c r="N11" s="5">
        <v>0</v>
      </c>
      <c r="O11" s="6">
        <f>(N11-O10)/O10</f>
        <v>-1</v>
      </c>
      <c r="P11" s="7" t="e">
        <f>N11/N10</f>
        <v>#DIV/0!</v>
      </c>
      <c r="Q11" s="8" t="e">
        <f>P11/$P$15</f>
        <v>#DIV/0!</v>
      </c>
      <c r="R11" s="15" t="e">
        <f>N11*U10/U11</f>
        <v>#DIV/0!</v>
      </c>
      <c r="U11" s="3">
        <v>0</v>
      </c>
      <c r="V11" s="6">
        <f>(U11-U10)/U10</f>
        <v>-1</v>
      </c>
    </row>
    <row r="12" spans="2:22" x14ac:dyDescent="0.3">
      <c r="C12" s="5">
        <v>0</v>
      </c>
      <c r="D12" s="6">
        <f>(C12-D10)/D10</f>
        <v>-1</v>
      </c>
      <c r="E12" s="7" t="e">
        <f>C12/C10</f>
        <v>#DIV/0!</v>
      </c>
      <c r="F12" s="8" t="e">
        <f>E12/$P$15</f>
        <v>#DIV/0!</v>
      </c>
      <c r="G12" s="18" t="e">
        <f>(G11-D10)/D10</f>
        <v>#DIV/0!</v>
      </c>
      <c r="J12" s="3">
        <v>0</v>
      </c>
      <c r="K12" s="6">
        <f>(J12-J10)/J10</f>
        <v>-1</v>
      </c>
      <c r="N12" s="5">
        <v>0</v>
      </c>
      <c r="O12" s="6">
        <f>(N12-O10)/O10</f>
        <v>-1</v>
      </c>
      <c r="P12" s="7" t="e">
        <f>N12/N10</f>
        <v>#DIV/0!</v>
      </c>
      <c r="Q12" s="8" t="e">
        <f>P12/$P$15</f>
        <v>#DIV/0!</v>
      </c>
      <c r="R12" s="18" t="e">
        <f>(R11-O10)/O10</f>
        <v>#DIV/0!</v>
      </c>
      <c r="U12" s="3">
        <v>0</v>
      </c>
      <c r="V12" s="6">
        <f>(U12-U10)/U10</f>
        <v>-1</v>
      </c>
    </row>
    <row r="13" spans="2:22" ht="7.2" customHeight="1" x14ac:dyDescent="0.3">
      <c r="G13" s="15"/>
      <c r="R13" s="15"/>
    </row>
    <row r="14" spans="2:22" x14ac:dyDescent="0.3">
      <c r="B14" s="2" t="s">
        <v>43</v>
      </c>
      <c r="C14">
        <f>0+0*0.01</f>
        <v>0</v>
      </c>
      <c r="D14" s="13">
        <f>J14/3</f>
        <v>2.7777777777777776E-2</v>
      </c>
      <c r="E14" s="1" t="s">
        <v>42</v>
      </c>
      <c r="F14" s="4">
        <v>2.7777777777777776E-2</v>
      </c>
      <c r="G14" s="16"/>
      <c r="I14" s="2" t="s">
        <v>0</v>
      </c>
      <c r="J14" s="11">
        <v>8.3333333333333329E-2</v>
      </c>
      <c r="M14" s="2" t="s">
        <v>46</v>
      </c>
      <c r="N14">
        <f>0+0*0.01</f>
        <v>0</v>
      </c>
      <c r="O14" s="13">
        <f>U14/3</f>
        <v>2.7777777777777776E-2</v>
      </c>
      <c r="P14" s="1" t="s">
        <v>42</v>
      </c>
      <c r="Q14" s="4">
        <v>2.7777777777777776E-2</v>
      </c>
      <c r="R14" s="16"/>
      <c r="T14" s="2" t="s">
        <v>0</v>
      </c>
      <c r="U14" s="11">
        <v>8.3333333333333329E-2</v>
      </c>
    </row>
    <row r="15" spans="2:22" x14ac:dyDescent="0.3">
      <c r="C15" s="5">
        <v>0</v>
      </c>
      <c r="D15" s="6">
        <f>(C15-D14)/D14</f>
        <v>-1</v>
      </c>
      <c r="E15" s="7" t="e">
        <f>C15/C14</f>
        <v>#DIV/0!</v>
      </c>
      <c r="F15" s="8" t="e">
        <f>E15/$P$15</f>
        <v>#DIV/0!</v>
      </c>
      <c r="G15" s="15" t="e">
        <f>C15*J14/J15</f>
        <v>#DIV/0!</v>
      </c>
      <c r="J15" s="3">
        <v>0</v>
      </c>
      <c r="K15" s="6">
        <f>(J15-J14)/J14</f>
        <v>-1</v>
      </c>
      <c r="N15" s="5">
        <v>0</v>
      </c>
      <c r="O15" s="6">
        <f>(N15-O14)/O14</f>
        <v>-1</v>
      </c>
      <c r="P15" s="7" t="e">
        <f>N15/N14</f>
        <v>#DIV/0!</v>
      </c>
      <c r="Q15" s="9" t="e">
        <f>P15/$P$15</f>
        <v>#DIV/0!</v>
      </c>
      <c r="R15" s="15" t="e">
        <f>N15*U14/U15</f>
        <v>#DIV/0!</v>
      </c>
      <c r="U15" s="3">
        <v>0</v>
      </c>
      <c r="V15" s="6">
        <f>(U15-U14)/U14</f>
        <v>-1</v>
      </c>
    </row>
    <row r="16" spans="2:22" x14ac:dyDescent="0.3">
      <c r="C16" s="5">
        <v>0</v>
      </c>
      <c r="D16" s="6">
        <f>(C16-D14)/D14</f>
        <v>-1</v>
      </c>
      <c r="E16" s="7" t="e">
        <f>C16/C14</f>
        <v>#DIV/0!</v>
      </c>
      <c r="F16" s="8" t="e">
        <f>E16/$P$15</f>
        <v>#DIV/0!</v>
      </c>
      <c r="G16" s="18" t="e">
        <f>(G15-D14)/D14</f>
        <v>#DIV/0!</v>
      </c>
      <c r="J16" s="3">
        <v>0</v>
      </c>
      <c r="K16" s="6">
        <f>(J16-J14)/J14</f>
        <v>-1</v>
      </c>
      <c r="N16" s="5">
        <v>0</v>
      </c>
      <c r="O16" s="6">
        <f>(N16-O14)/O14</f>
        <v>-1</v>
      </c>
      <c r="P16" s="7" t="e">
        <f>N16/N14</f>
        <v>#DIV/0!</v>
      </c>
      <c r="Q16" s="8" t="e">
        <f>P16/$P$15</f>
        <v>#DIV/0!</v>
      </c>
      <c r="R16" s="18" t="e">
        <f>(R15-O14)/O14</f>
        <v>#DIV/0!</v>
      </c>
      <c r="U16" s="3">
        <v>0</v>
      </c>
      <c r="V16" s="6">
        <f>(U16-U14)/U14</f>
        <v>-1</v>
      </c>
    </row>
    <row r="17" spans="2:22" ht="7.2" customHeight="1" x14ac:dyDescent="0.3">
      <c r="G17" s="16"/>
      <c r="R17" s="16"/>
    </row>
    <row r="18" spans="2:22" x14ac:dyDescent="0.3">
      <c r="B18" s="2" t="s">
        <v>49</v>
      </c>
      <c r="C18">
        <f>0+0*0.01</f>
        <v>0</v>
      </c>
      <c r="D18" s="13">
        <f>J18/3</f>
        <v>2.4305555555555556E-2</v>
      </c>
      <c r="E18" s="1" t="s">
        <v>42</v>
      </c>
      <c r="F18" s="4">
        <v>2.7777777777777776E-2</v>
      </c>
      <c r="G18" s="16"/>
      <c r="I18" s="2" t="s">
        <v>0</v>
      </c>
      <c r="J18" s="11">
        <v>7.2916666666666671E-2</v>
      </c>
      <c r="M18" s="2" t="s">
        <v>50</v>
      </c>
      <c r="N18">
        <f>0+0*0.01</f>
        <v>0</v>
      </c>
      <c r="O18" s="13">
        <f>U18/3</f>
        <v>2.4305555555555556E-2</v>
      </c>
      <c r="P18" s="1" t="s">
        <v>42</v>
      </c>
      <c r="Q18" s="4">
        <v>2.7777777777777776E-2</v>
      </c>
      <c r="R18" s="16"/>
      <c r="T18" s="2" t="s">
        <v>0</v>
      </c>
      <c r="U18" s="11">
        <v>7.2916666666666671E-2</v>
      </c>
    </row>
    <row r="19" spans="2:22" x14ac:dyDescent="0.3">
      <c r="C19" s="5">
        <v>0</v>
      </c>
      <c r="D19" s="6">
        <f>(C19-D18)/D18</f>
        <v>-1</v>
      </c>
      <c r="E19" s="7" t="e">
        <f>C19/C18</f>
        <v>#DIV/0!</v>
      </c>
      <c r="F19" s="8" t="e">
        <f>E19/$P$15</f>
        <v>#DIV/0!</v>
      </c>
      <c r="G19" s="15" t="e">
        <f>C19*J18/J19</f>
        <v>#DIV/0!</v>
      </c>
      <c r="J19" s="3">
        <v>0</v>
      </c>
      <c r="K19" s="6">
        <f>(J19-J18)/J18</f>
        <v>-1</v>
      </c>
      <c r="N19" s="5">
        <v>0</v>
      </c>
      <c r="O19" s="6">
        <f>(N19-O18)/O18</f>
        <v>-1</v>
      </c>
      <c r="P19" s="7" t="e">
        <f>N19/N18</f>
        <v>#DIV/0!</v>
      </c>
      <c r="Q19" s="8" t="e">
        <f>P19/$P$15</f>
        <v>#DIV/0!</v>
      </c>
      <c r="R19" s="15" t="e">
        <f>N19*U18/U19</f>
        <v>#DIV/0!</v>
      </c>
      <c r="U19" s="3">
        <v>0</v>
      </c>
      <c r="V19" s="6">
        <f>(U19-U18)/U18</f>
        <v>-1</v>
      </c>
    </row>
    <row r="20" spans="2:22" x14ac:dyDescent="0.3">
      <c r="C20" s="5">
        <v>0</v>
      </c>
      <c r="D20" s="6">
        <f>(C20-D18)/D18</f>
        <v>-1</v>
      </c>
      <c r="E20" s="7" t="e">
        <f>C20/C18</f>
        <v>#DIV/0!</v>
      </c>
      <c r="F20" s="8" t="e">
        <f>E20/$P$15</f>
        <v>#DIV/0!</v>
      </c>
      <c r="G20" s="18" t="e">
        <f>(G19-D18)/D18</f>
        <v>#DIV/0!</v>
      </c>
      <c r="J20" s="3">
        <v>0</v>
      </c>
      <c r="K20" s="6">
        <f>(J20-J18)/J18</f>
        <v>-1</v>
      </c>
      <c r="N20" s="5">
        <v>0</v>
      </c>
      <c r="O20" s="6">
        <f>(N20-O18)/O18</f>
        <v>-1</v>
      </c>
      <c r="P20" s="7" t="e">
        <f>N20/N18</f>
        <v>#DIV/0!</v>
      </c>
      <c r="Q20" s="8" t="e">
        <f>P20/$P$15</f>
        <v>#DIV/0!</v>
      </c>
      <c r="R20" s="18" t="e">
        <f>(R19-O18)/O18</f>
        <v>#DIV/0!</v>
      </c>
      <c r="U20" s="3">
        <v>0</v>
      </c>
      <c r="V20" s="6">
        <f>(U20-U18)/U18</f>
        <v>-1</v>
      </c>
    </row>
    <row r="21" spans="2:22" ht="7.2" customHeight="1" x14ac:dyDescent="0.3">
      <c r="G21" s="15"/>
      <c r="R21" s="15"/>
    </row>
    <row r="22" spans="2:22" x14ac:dyDescent="0.3">
      <c r="B22" s="2" t="s">
        <v>59</v>
      </c>
      <c r="C22">
        <f>0+0*0.01</f>
        <v>0</v>
      </c>
      <c r="D22" s="13">
        <f>J22/3</f>
        <v>2.0833333333333332E-2</v>
      </c>
      <c r="E22" s="1" t="s">
        <v>42</v>
      </c>
      <c r="F22" s="4">
        <v>2.7777777777777776E-2</v>
      </c>
      <c r="G22" s="16"/>
      <c r="I22" s="2" t="s">
        <v>0</v>
      </c>
      <c r="J22" s="11">
        <v>6.25E-2</v>
      </c>
      <c r="M22" s="2" t="s">
        <v>58</v>
      </c>
      <c r="N22">
        <f>0+0*0.01</f>
        <v>0</v>
      </c>
      <c r="O22" s="13">
        <f>U22/3</f>
        <v>2.0833333333333332E-2</v>
      </c>
      <c r="P22" s="1" t="s">
        <v>42</v>
      </c>
      <c r="Q22" s="4">
        <v>2.7777777777777776E-2</v>
      </c>
      <c r="R22" s="16"/>
      <c r="T22" s="2" t="s">
        <v>0</v>
      </c>
      <c r="U22" s="11">
        <v>6.25E-2</v>
      </c>
    </row>
    <row r="23" spans="2:22" x14ac:dyDescent="0.3">
      <c r="C23" s="5">
        <v>0</v>
      </c>
      <c r="D23" s="6">
        <f>(C23-D22)/D22</f>
        <v>-1</v>
      </c>
      <c r="E23" s="7" t="e">
        <f>C23/C22</f>
        <v>#DIV/0!</v>
      </c>
      <c r="F23" s="8" t="e">
        <f>E23/$P$15</f>
        <v>#DIV/0!</v>
      </c>
      <c r="G23" s="15" t="e">
        <f>C23*J22/J23</f>
        <v>#DIV/0!</v>
      </c>
      <c r="J23" s="3">
        <v>0</v>
      </c>
      <c r="K23" s="6">
        <f>(J23-J22)/J22</f>
        <v>-1</v>
      </c>
      <c r="N23" s="5">
        <v>0</v>
      </c>
      <c r="O23" s="6">
        <f>(N23-O22)/O22</f>
        <v>-1</v>
      </c>
      <c r="P23" s="7" t="e">
        <f>N23/N22</f>
        <v>#DIV/0!</v>
      </c>
      <c r="Q23" s="8" t="e">
        <f>P23/$P$15</f>
        <v>#DIV/0!</v>
      </c>
      <c r="R23" s="15" t="e">
        <f>N23*U22/U23</f>
        <v>#DIV/0!</v>
      </c>
      <c r="U23" s="3">
        <v>0</v>
      </c>
      <c r="V23" s="6">
        <f>(U23-U22)/U22</f>
        <v>-1</v>
      </c>
    </row>
    <row r="24" spans="2:22" x14ac:dyDescent="0.3">
      <c r="C24" s="5">
        <v>0</v>
      </c>
      <c r="D24" s="6">
        <f>(C24-D22)/D22</f>
        <v>-1</v>
      </c>
      <c r="E24" s="7" t="e">
        <f>C24/C22</f>
        <v>#DIV/0!</v>
      </c>
      <c r="F24" s="8" t="e">
        <f>E24/$P$15</f>
        <v>#DIV/0!</v>
      </c>
      <c r="G24" s="18" t="e">
        <f>(G23-D22)/D22</f>
        <v>#DIV/0!</v>
      </c>
      <c r="J24" s="3">
        <v>0</v>
      </c>
      <c r="K24" s="6">
        <f>(J24-J22)/J22</f>
        <v>-1</v>
      </c>
      <c r="N24" s="5">
        <v>0</v>
      </c>
      <c r="O24" s="6">
        <f>(N24-O22)/O22</f>
        <v>-1</v>
      </c>
      <c r="P24" s="7" t="e">
        <f>N24/N22</f>
        <v>#DIV/0!</v>
      </c>
      <c r="Q24" s="8" t="e">
        <f>P24/$P$15</f>
        <v>#DIV/0!</v>
      </c>
      <c r="R24" s="18" t="e">
        <f>(R23-O22)/O22</f>
        <v>#DIV/0!</v>
      </c>
      <c r="U24" s="3">
        <v>0</v>
      </c>
      <c r="V24" s="6">
        <f>(U24-U22)/U22</f>
        <v>-1</v>
      </c>
    </row>
    <row r="25" spans="2:22" ht="7.2" customHeight="1" x14ac:dyDescent="0.3">
      <c r="G25" s="16"/>
      <c r="R25" s="16"/>
    </row>
    <row r="26" spans="2:22" x14ac:dyDescent="0.3">
      <c r="B26" s="2" t="s">
        <v>65</v>
      </c>
      <c r="C26">
        <f>0+0*0.01</f>
        <v>0</v>
      </c>
      <c r="D26" s="13">
        <f>J26/2</f>
        <v>2.0833333333333332E-2</v>
      </c>
      <c r="E26" s="1" t="s">
        <v>42</v>
      </c>
      <c r="F26" s="4">
        <v>2.7777777777777776E-2</v>
      </c>
      <c r="G26" s="16"/>
      <c r="I26" s="2" t="s">
        <v>0</v>
      </c>
      <c r="J26" s="11">
        <v>4.1666666666666664E-2</v>
      </c>
      <c r="M26" s="2" t="s">
        <v>66</v>
      </c>
      <c r="N26">
        <f>0+0*0.01</f>
        <v>0</v>
      </c>
      <c r="O26" s="13">
        <f>U26/2</f>
        <v>2.0833333333333332E-2</v>
      </c>
      <c r="P26" s="1" t="s">
        <v>42</v>
      </c>
      <c r="Q26" s="4">
        <v>2.7777777777777776E-2</v>
      </c>
      <c r="R26" s="16"/>
      <c r="T26" s="2" t="s">
        <v>0</v>
      </c>
      <c r="U26" s="11">
        <v>4.1666666666666664E-2</v>
      </c>
    </row>
    <row r="27" spans="2:22" x14ac:dyDescent="0.3">
      <c r="C27" s="5">
        <v>0</v>
      </c>
      <c r="D27" s="6">
        <f>(C27-D26)/D26</f>
        <v>-1</v>
      </c>
      <c r="E27" s="7" t="e">
        <f>C27/C26</f>
        <v>#DIV/0!</v>
      </c>
      <c r="F27" s="8" t="e">
        <f>E27/$P$15</f>
        <v>#DIV/0!</v>
      </c>
      <c r="G27" s="15" t="e">
        <f>C27*J26/J27</f>
        <v>#DIV/0!</v>
      </c>
      <c r="J27" s="3">
        <v>0</v>
      </c>
      <c r="K27" s="6">
        <f>(J27-J26)/J26</f>
        <v>-1</v>
      </c>
      <c r="N27" s="5">
        <v>0</v>
      </c>
      <c r="O27" s="6">
        <f>(N27-O26)/O26</f>
        <v>-1</v>
      </c>
      <c r="P27" s="7" t="e">
        <f>N27/N26</f>
        <v>#DIV/0!</v>
      </c>
      <c r="Q27" s="8" t="e">
        <f>P27/$P$15</f>
        <v>#DIV/0!</v>
      </c>
      <c r="R27" s="15" t="e">
        <f>N27*U26/U27</f>
        <v>#DIV/0!</v>
      </c>
      <c r="U27" s="3">
        <v>0</v>
      </c>
      <c r="V27" s="6">
        <f>(U27-U26)/U26</f>
        <v>-1</v>
      </c>
    </row>
    <row r="28" spans="2:22" x14ac:dyDescent="0.3">
      <c r="C28" s="5">
        <v>0</v>
      </c>
      <c r="D28" s="6">
        <f>(C28-D26)/D26</f>
        <v>-1</v>
      </c>
      <c r="E28" s="7" t="e">
        <f>C28/C26</f>
        <v>#DIV/0!</v>
      </c>
      <c r="F28" s="8" t="e">
        <f>E28/$P$15</f>
        <v>#DIV/0!</v>
      </c>
      <c r="G28" s="18" t="e">
        <f>(G27-D26)/D26</f>
        <v>#DIV/0!</v>
      </c>
      <c r="J28" s="3">
        <v>0</v>
      </c>
      <c r="K28" s="6">
        <f>(J28-J26)/J26</f>
        <v>-1</v>
      </c>
      <c r="N28" s="5">
        <v>0</v>
      </c>
      <c r="O28" s="6">
        <f>(N28-O26)/O26</f>
        <v>-1</v>
      </c>
      <c r="P28" s="7" t="e">
        <f>N28/N26</f>
        <v>#DIV/0!</v>
      </c>
      <c r="Q28" s="8" t="e">
        <f>P28/$P$15</f>
        <v>#DIV/0!</v>
      </c>
      <c r="R28" s="18" t="e">
        <f>(R27-O26)/O26</f>
        <v>#DIV/0!</v>
      </c>
      <c r="U28" s="3">
        <v>0</v>
      </c>
      <c r="V28" s="6">
        <f>(U28-U26)/U26</f>
        <v>-1</v>
      </c>
    </row>
    <row r="29" spans="2:22" ht="7.2" customHeight="1" x14ac:dyDescent="0.3">
      <c r="G29" s="15"/>
      <c r="R29" s="15"/>
    </row>
    <row r="30" spans="2:22" x14ac:dyDescent="0.3">
      <c r="B30" s="2" t="s">
        <v>67</v>
      </c>
      <c r="C30">
        <f>0+0*0.01</f>
        <v>0</v>
      </c>
      <c r="D30" s="13">
        <f>J30/2</f>
        <v>2.0833333333333332E-2</v>
      </c>
      <c r="E30" s="1" t="s">
        <v>42</v>
      </c>
      <c r="F30" s="4">
        <v>2.7777777777777776E-2</v>
      </c>
      <c r="G30" s="16"/>
      <c r="I30" s="2" t="s">
        <v>0</v>
      </c>
      <c r="J30" s="11">
        <v>4.1666666666666664E-2</v>
      </c>
      <c r="M30" s="2" t="s">
        <v>68</v>
      </c>
      <c r="N30">
        <f>0+0*0.01</f>
        <v>0</v>
      </c>
      <c r="O30" s="13">
        <f>U30/2</f>
        <v>2.0833333333333332E-2</v>
      </c>
      <c r="P30" s="1" t="s">
        <v>42</v>
      </c>
      <c r="Q30" s="4">
        <v>2.7777777777777776E-2</v>
      </c>
      <c r="R30" s="16"/>
      <c r="T30" s="2" t="s">
        <v>0</v>
      </c>
      <c r="U30" s="11">
        <v>4.1666666666666664E-2</v>
      </c>
    </row>
    <row r="31" spans="2:22" x14ac:dyDescent="0.3">
      <c r="C31" s="5">
        <v>0</v>
      </c>
      <c r="D31" s="6">
        <f>(C31-D30)/D30</f>
        <v>-1</v>
      </c>
      <c r="E31" s="7" t="e">
        <f>C31/C30</f>
        <v>#DIV/0!</v>
      </c>
      <c r="F31" s="8" t="e">
        <f>E31/$P$15</f>
        <v>#DIV/0!</v>
      </c>
      <c r="G31" s="15" t="e">
        <f>C31*J30/J31</f>
        <v>#DIV/0!</v>
      </c>
      <c r="J31" s="3">
        <v>0</v>
      </c>
      <c r="K31" s="6">
        <f>(J31-J30)/J30</f>
        <v>-1</v>
      </c>
      <c r="N31" s="5">
        <v>0</v>
      </c>
      <c r="O31" s="6">
        <f>(N31-O30)/O30</f>
        <v>-1</v>
      </c>
      <c r="P31" s="7" t="e">
        <f>N31/N30</f>
        <v>#DIV/0!</v>
      </c>
      <c r="Q31" s="8" t="e">
        <f>P31/$P$15</f>
        <v>#DIV/0!</v>
      </c>
      <c r="R31" s="15" t="e">
        <f>N31*U30/U31</f>
        <v>#DIV/0!</v>
      </c>
      <c r="U31" s="3">
        <v>0</v>
      </c>
      <c r="V31" s="6">
        <f>(U31-U30)/U30</f>
        <v>-1</v>
      </c>
    </row>
    <row r="32" spans="2:22" x14ac:dyDescent="0.3">
      <c r="C32" s="5">
        <v>0</v>
      </c>
      <c r="D32" s="6">
        <f>(C32-D30)/D30</f>
        <v>-1</v>
      </c>
      <c r="E32" s="7" t="e">
        <f>C32/C30</f>
        <v>#DIV/0!</v>
      </c>
      <c r="F32" s="8" t="e">
        <f>E32/$P$15</f>
        <v>#DIV/0!</v>
      </c>
      <c r="G32" s="18" t="e">
        <f>(G31-D30)/D30</f>
        <v>#DIV/0!</v>
      </c>
      <c r="J32" s="3">
        <v>0</v>
      </c>
      <c r="K32" s="6">
        <f>(J32-J30)/J30</f>
        <v>-1</v>
      </c>
      <c r="N32" s="5">
        <v>0</v>
      </c>
      <c r="O32" s="6">
        <f>(N32-O30)/O30</f>
        <v>-1</v>
      </c>
      <c r="P32" s="7" t="e">
        <f>N32/N30</f>
        <v>#DIV/0!</v>
      </c>
      <c r="Q32" s="8" t="e">
        <f>P32/$P$15</f>
        <v>#DIV/0!</v>
      </c>
      <c r="R32" s="18" t="e">
        <f>(R31-O30)/O30</f>
        <v>#DIV/0!</v>
      </c>
      <c r="U32" s="3">
        <v>0</v>
      </c>
      <c r="V32" s="6">
        <f>(U32-U30)/U30</f>
        <v>-1</v>
      </c>
    </row>
    <row r="33" spans="2:22" ht="7.2" customHeight="1" x14ac:dyDescent="0.3"/>
    <row r="34" spans="2:22" x14ac:dyDescent="0.3">
      <c r="B34" s="2" t="s">
        <v>156</v>
      </c>
      <c r="C34">
        <f>0+0*0.01</f>
        <v>0</v>
      </c>
      <c r="D34" s="13">
        <f>J34/2</f>
        <v>2.0833333333333332E-2</v>
      </c>
      <c r="E34" s="1" t="s">
        <v>42</v>
      </c>
      <c r="F34" s="4">
        <v>2.7777777777777776E-2</v>
      </c>
      <c r="G34" s="16"/>
      <c r="I34" s="2" t="s">
        <v>0</v>
      </c>
      <c r="J34" s="11">
        <v>4.1666666666666664E-2</v>
      </c>
      <c r="M34" s="2" t="s">
        <v>157</v>
      </c>
      <c r="N34">
        <f>0+0*0.01</f>
        <v>0</v>
      </c>
      <c r="O34" s="13">
        <f>U34/2</f>
        <v>2.0833333333333332E-2</v>
      </c>
      <c r="P34" s="1" t="s">
        <v>42</v>
      </c>
      <c r="Q34" s="4">
        <v>2.7777777777777776E-2</v>
      </c>
      <c r="R34" s="16"/>
      <c r="T34" s="2" t="s">
        <v>0</v>
      </c>
      <c r="U34" s="11">
        <v>4.1666666666666664E-2</v>
      </c>
    </row>
    <row r="35" spans="2:22" x14ac:dyDescent="0.3">
      <c r="C35" s="5">
        <v>0</v>
      </c>
      <c r="D35" s="6">
        <f>(C35-D34)/D34</f>
        <v>-1</v>
      </c>
      <c r="E35" s="7" t="e">
        <f>C35/C34</f>
        <v>#DIV/0!</v>
      </c>
      <c r="F35" s="8" t="e">
        <f>E35/$P$15</f>
        <v>#DIV/0!</v>
      </c>
      <c r="G35" s="15" t="e">
        <f>C35*J34/J35</f>
        <v>#DIV/0!</v>
      </c>
      <c r="J35" s="3">
        <v>0</v>
      </c>
      <c r="K35" s="6">
        <f>(J35-J34)/J34</f>
        <v>-1</v>
      </c>
      <c r="N35" s="5">
        <v>0</v>
      </c>
      <c r="O35" s="6">
        <f>(N35-O34)/O34</f>
        <v>-1</v>
      </c>
      <c r="P35" s="7" t="e">
        <f>N35/N34</f>
        <v>#DIV/0!</v>
      </c>
      <c r="Q35" s="8" t="e">
        <f>P35/$P$15</f>
        <v>#DIV/0!</v>
      </c>
      <c r="R35" s="15" t="e">
        <f>N35*U34/U35</f>
        <v>#DIV/0!</v>
      </c>
      <c r="U35" s="3">
        <v>0</v>
      </c>
      <c r="V35" s="6">
        <f>(U35-U34)/U34</f>
        <v>-1</v>
      </c>
    </row>
    <row r="36" spans="2:22" x14ac:dyDescent="0.3">
      <c r="C36" s="5">
        <v>0</v>
      </c>
      <c r="D36" s="6">
        <f>(C36-D34)/D34</f>
        <v>-1</v>
      </c>
      <c r="E36" s="7" t="e">
        <f>C36/C34</f>
        <v>#DIV/0!</v>
      </c>
      <c r="F36" s="8" t="e">
        <f>E36/$P$15</f>
        <v>#DIV/0!</v>
      </c>
      <c r="G36" s="18" t="e">
        <f>(G35-D34)/D34</f>
        <v>#DIV/0!</v>
      </c>
      <c r="J36" s="3">
        <v>0</v>
      </c>
      <c r="K36" s="6">
        <f>(J36-J34)/J34</f>
        <v>-1</v>
      </c>
      <c r="N36" s="5">
        <v>0</v>
      </c>
      <c r="O36" s="6">
        <f>(N36-O34)/O34</f>
        <v>-1</v>
      </c>
      <c r="P36" s="7" t="e">
        <f>N36/N34</f>
        <v>#DIV/0!</v>
      </c>
      <c r="Q36" s="8" t="e">
        <f>P36/$P$15</f>
        <v>#DIV/0!</v>
      </c>
      <c r="R36" s="18" t="e">
        <f>(R35-O34)/O34</f>
        <v>#DIV/0!</v>
      </c>
      <c r="U36" s="3">
        <v>0</v>
      </c>
      <c r="V36" s="6">
        <f>(U36-U34)/U34</f>
        <v>-1</v>
      </c>
    </row>
    <row r="37" spans="2:22" ht="7.2" customHeight="1" x14ac:dyDescent="0.3"/>
  </sheetData>
  <conditionalFormatting sqref="D3:D4">
    <cfRule type="cellIs" dxfId="1007" priority="213" operator="between">
      <formula>0.05</formula>
      <formula>0.15</formula>
    </cfRule>
    <cfRule type="cellIs" dxfId="1006" priority="212" operator="between">
      <formula>0.15</formula>
      <formula>0.25</formula>
    </cfRule>
    <cfRule type="cellIs" dxfId="1005" priority="216" operator="lessThanOrEqual">
      <formula>-0.15</formula>
    </cfRule>
    <cfRule type="cellIs" dxfId="1004" priority="211" operator="greaterThanOrEqual">
      <formula>0.25</formula>
    </cfRule>
    <cfRule type="cellIs" dxfId="1003" priority="214" operator="between">
      <formula>-0.05</formula>
      <formula>0.05</formula>
    </cfRule>
    <cfRule type="cellIs" dxfId="1002" priority="215" operator="between">
      <formula>-0.15</formula>
      <formula>-0.05</formula>
    </cfRule>
  </conditionalFormatting>
  <conditionalFormatting sqref="D7:D8">
    <cfRule type="cellIs" dxfId="1001" priority="189" operator="between">
      <formula>0.05</formula>
      <formula>0.15</formula>
    </cfRule>
    <cfRule type="cellIs" dxfId="1000" priority="192" operator="lessThanOrEqual">
      <formula>-0.15</formula>
    </cfRule>
    <cfRule type="cellIs" dxfId="999" priority="190" operator="between">
      <formula>-0.05</formula>
      <formula>0.05</formula>
    </cfRule>
    <cfRule type="cellIs" dxfId="998" priority="191" operator="between">
      <formula>-0.15</formula>
      <formula>-0.05</formula>
    </cfRule>
    <cfRule type="cellIs" dxfId="997" priority="188" operator="between">
      <formula>0.15</formula>
      <formula>0.25</formula>
    </cfRule>
    <cfRule type="cellIs" dxfId="996" priority="187" operator="greaterThanOrEqual">
      <formula>0.25</formula>
    </cfRule>
  </conditionalFormatting>
  <conditionalFormatting sqref="D11:D12">
    <cfRule type="cellIs" dxfId="995" priority="160" operator="between">
      <formula>-0.05</formula>
      <formula>0.05</formula>
    </cfRule>
    <cfRule type="cellIs" dxfId="994" priority="161" operator="between">
      <formula>-0.15</formula>
      <formula>-0.05</formula>
    </cfRule>
    <cfRule type="cellIs" dxfId="993" priority="159" operator="between">
      <formula>0.05</formula>
      <formula>0.15</formula>
    </cfRule>
    <cfRule type="cellIs" dxfId="992" priority="157" operator="greaterThanOrEqual">
      <formula>0.25</formula>
    </cfRule>
    <cfRule type="cellIs" dxfId="991" priority="158" operator="between">
      <formula>0.15</formula>
      <formula>0.25</formula>
    </cfRule>
    <cfRule type="cellIs" dxfId="990" priority="162" operator="lessThanOrEqual">
      <formula>-0.15</formula>
    </cfRule>
  </conditionalFormatting>
  <conditionalFormatting sqref="D15:D16">
    <cfRule type="cellIs" dxfId="989" priority="143" operator="between">
      <formula>-0.15</formula>
      <formula>-0.05</formula>
    </cfRule>
    <cfRule type="cellIs" dxfId="988" priority="144" operator="lessThanOrEqual">
      <formula>-0.15</formula>
    </cfRule>
    <cfRule type="cellIs" dxfId="987" priority="139" operator="greaterThanOrEqual">
      <formula>0.25</formula>
    </cfRule>
    <cfRule type="cellIs" dxfId="986" priority="140" operator="between">
      <formula>0.15</formula>
      <formula>0.25</formula>
    </cfRule>
    <cfRule type="cellIs" dxfId="985" priority="141" operator="between">
      <formula>0.05</formula>
      <formula>0.15</formula>
    </cfRule>
    <cfRule type="cellIs" dxfId="984" priority="142" operator="between">
      <formula>-0.05</formula>
      <formula>0.05</formula>
    </cfRule>
  </conditionalFormatting>
  <conditionalFormatting sqref="D19:D20">
    <cfRule type="cellIs" dxfId="983" priority="120" operator="lessThanOrEqual">
      <formula>-0.15</formula>
    </cfRule>
    <cfRule type="cellIs" dxfId="982" priority="119" operator="between">
      <formula>-0.15</formula>
      <formula>-0.05</formula>
    </cfRule>
    <cfRule type="cellIs" dxfId="981" priority="118" operator="between">
      <formula>-0.05</formula>
      <formula>0.05</formula>
    </cfRule>
    <cfRule type="cellIs" dxfId="980" priority="117" operator="between">
      <formula>0.05</formula>
      <formula>0.15</formula>
    </cfRule>
    <cfRule type="cellIs" dxfId="979" priority="115" operator="greaterThanOrEqual">
      <formula>0.25</formula>
    </cfRule>
    <cfRule type="cellIs" dxfId="978" priority="116" operator="between">
      <formula>0.15</formula>
      <formula>0.25</formula>
    </cfRule>
  </conditionalFormatting>
  <conditionalFormatting sqref="D23:D24">
    <cfRule type="cellIs" dxfId="977" priority="94" operator="between">
      <formula>-0.05</formula>
      <formula>0.05</formula>
    </cfRule>
    <cfRule type="cellIs" dxfId="976" priority="92" operator="between">
      <formula>0.15</formula>
      <formula>0.25</formula>
    </cfRule>
    <cfRule type="cellIs" dxfId="975" priority="91" operator="greaterThanOrEqual">
      <formula>0.25</formula>
    </cfRule>
    <cfRule type="cellIs" dxfId="974" priority="95" operator="between">
      <formula>-0.15</formula>
      <formula>-0.05</formula>
    </cfRule>
    <cfRule type="cellIs" dxfId="973" priority="93" operator="between">
      <formula>0.05</formula>
      <formula>0.15</formula>
    </cfRule>
    <cfRule type="cellIs" dxfId="972" priority="96" operator="lessThanOrEqual">
      <formula>-0.15</formula>
    </cfRule>
  </conditionalFormatting>
  <conditionalFormatting sqref="D27:D28">
    <cfRule type="cellIs" dxfId="971" priority="72" operator="lessThanOrEqual">
      <formula>-0.15</formula>
    </cfRule>
    <cfRule type="cellIs" dxfId="970" priority="71" operator="between">
      <formula>-0.15</formula>
      <formula>-0.05</formula>
    </cfRule>
    <cfRule type="cellIs" dxfId="969" priority="68" operator="between">
      <formula>0.15</formula>
      <formula>0.25</formula>
    </cfRule>
    <cfRule type="cellIs" dxfId="968" priority="67" operator="greaterThanOrEqual">
      <formula>0.25</formula>
    </cfRule>
    <cfRule type="cellIs" dxfId="967" priority="69" operator="between">
      <formula>0.05</formula>
      <formula>0.15</formula>
    </cfRule>
    <cfRule type="cellIs" dxfId="966" priority="70" operator="between">
      <formula>-0.05</formula>
      <formula>0.05</formula>
    </cfRule>
  </conditionalFormatting>
  <conditionalFormatting sqref="D31:D32">
    <cfRule type="cellIs" dxfId="965" priority="58" operator="between">
      <formula>-0.05</formula>
      <formula>0.05</formula>
    </cfRule>
    <cfRule type="cellIs" dxfId="964" priority="59" operator="between">
      <formula>-0.15</formula>
      <formula>-0.05</formula>
    </cfRule>
    <cfRule type="cellIs" dxfId="963" priority="55" operator="greaterThanOrEqual">
      <formula>0.25</formula>
    </cfRule>
    <cfRule type="cellIs" dxfId="962" priority="56" operator="between">
      <formula>0.15</formula>
      <formula>0.25</formula>
    </cfRule>
    <cfRule type="cellIs" dxfId="961" priority="57" operator="between">
      <formula>0.05</formula>
      <formula>0.15</formula>
    </cfRule>
    <cfRule type="cellIs" dxfId="960" priority="60" operator="lessThanOrEqual">
      <formula>-0.15</formula>
    </cfRule>
  </conditionalFormatting>
  <conditionalFormatting sqref="D35:D36">
    <cfRule type="cellIs" dxfId="959" priority="24" operator="lessThanOrEqual">
      <formula>-0.15</formula>
    </cfRule>
    <cfRule type="cellIs" dxfId="958" priority="23" operator="between">
      <formula>-0.15</formula>
      <formula>-0.05</formula>
    </cfRule>
    <cfRule type="cellIs" dxfId="957" priority="22" operator="between">
      <formula>-0.05</formula>
      <formula>0.05</formula>
    </cfRule>
    <cfRule type="cellIs" dxfId="956" priority="21" operator="between">
      <formula>0.05</formula>
      <formula>0.15</formula>
    </cfRule>
    <cfRule type="cellIs" dxfId="955" priority="20" operator="between">
      <formula>0.15</formula>
      <formula>0.25</formula>
    </cfRule>
    <cfRule type="cellIs" dxfId="954" priority="19" operator="greaterThanOrEqual">
      <formula>0.25</formula>
    </cfRule>
  </conditionalFormatting>
  <conditionalFormatting sqref="K3:K4">
    <cfRule type="cellIs" dxfId="953" priority="205" operator="greaterThanOrEqual">
      <formula>0.25</formula>
    </cfRule>
    <cfRule type="cellIs" dxfId="952" priority="206" operator="between">
      <formula>0.15</formula>
      <formula>0.25</formula>
    </cfRule>
    <cfRule type="cellIs" dxfId="951" priority="210" operator="lessThanOrEqual">
      <formula>-0.15</formula>
    </cfRule>
    <cfRule type="cellIs" dxfId="950" priority="209" operator="between">
      <formula>-0.15</formula>
      <formula>-0.05</formula>
    </cfRule>
    <cfRule type="cellIs" dxfId="949" priority="208" operator="between">
      <formula>-0.05</formula>
      <formula>0.05</formula>
    </cfRule>
    <cfRule type="cellIs" dxfId="948" priority="207" operator="between">
      <formula>0.05</formula>
      <formula>0.15</formula>
    </cfRule>
  </conditionalFormatting>
  <conditionalFormatting sqref="K7:K8">
    <cfRule type="cellIs" dxfId="947" priority="180" operator="lessThanOrEqual">
      <formula>-0.15</formula>
    </cfRule>
    <cfRule type="cellIs" dxfId="946" priority="179" operator="between">
      <formula>-0.15</formula>
      <formula>-0.05</formula>
    </cfRule>
    <cfRule type="cellIs" dxfId="945" priority="178" operator="between">
      <formula>-0.05</formula>
      <formula>0.05</formula>
    </cfRule>
    <cfRule type="cellIs" dxfId="944" priority="177" operator="between">
      <formula>0.05</formula>
      <formula>0.15</formula>
    </cfRule>
    <cfRule type="cellIs" dxfId="943" priority="176" operator="between">
      <formula>0.15</formula>
      <formula>0.25</formula>
    </cfRule>
    <cfRule type="cellIs" dxfId="942" priority="175" operator="greaterThanOrEqual">
      <formula>0.25</formula>
    </cfRule>
  </conditionalFormatting>
  <conditionalFormatting sqref="K11:K12">
    <cfRule type="cellIs" dxfId="941" priority="151" operator="greaterThanOrEqual">
      <formula>0.25</formula>
    </cfRule>
    <cfRule type="cellIs" dxfId="940" priority="152" operator="between">
      <formula>0.15</formula>
      <formula>0.25</formula>
    </cfRule>
    <cfRule type="cellIs" dxfId="939" priority="153" operator="between">
      <formula>0.05</formula>
      <formula>0.15</formula>
    </cfRule>
    <cfRule type="cellIs" dxfId="938" priority="154" operator="between">
      <formula>-0.05</formula>
      <formula>0.05</formula>
    </cfRule>
    <cfRule type="cellIs" dxfId="937" priority="155" operator="between">
      <formula>-0.15</formula>
      <formula>-0.05</formula>
    </cfRule>
    <cfRule type="cellIs" dxfId="936" priority="156" operator="lessThanOrEqual">
      <formula>-0.15</formula>
    </cfRule>
  </conditionalFormatting>
  <conditionalFormatting sqref="K15:K16">
    <cfRule type="cellIs" dxfId="935" priority="134" operator="between">
      <formula>0.15</formula>
      <formula>0.25</formula>
    </cfRule>
    <cfRule type="cellIs" dxfId="934" priority="133" operator="greaterThanOrEqual">
      <formula>0.25</formula>
    </cfRule>
    <cfRule type="cellIs" dxfId="933" priority="135" operator="between">
      <formula>0.05</formula>
      <formula>0.15</formula>
    </cfRule>
    <cfRule type="cellIs" dxfId="932" priority="137" operator="between">
      <formula>-0.15</formula>
      <formula>-0.05</formula>
    </cfRule>
    <cfRule type="cellIs" dxfId="931" priority="138" operator="lessThanOrEqual">
      <formula>-0.15</formula>
    </cfRule>
    <cfRule type="cellIs" dxfId="930" priority="136" operator="between">
      <formula>-0.05</formula>
      <formula>0.05</formula>
    </cfRule>
  </conditionalFormatting>
  <conditionalFormatting sqref="K19:K20">
    <cfRule type="cellIs" dxfId="929" priority="109" operator="greaterThanOrEqual">
      <formula>0.25</formula>
    </cfRule>
    <cfRule type="cellIs" dxfId="928" priority="110" operator="between">
      <formula>0.15</formula>
      <formula>0.25</formula>
    </cfRule>
    <cfRule type="cellIs" dxfId="927" priority="111" operator="between">
      <formula>0.05</formula>
      <formula>0.15</formula>
    </cfRule>
    <cfRule type="cellIs" dxfId="926" priority="112" operator="between">
      <formula>-0.05</formula>
      <formula>0.05</formula>
    </cfRule>
    <cfRule type="cellIs" dxfId="925" priority="113" operator="between">
      <formula>-0.15</formula>
      <formula>-0.05</formula>
    </cfRule>
    <cfRule type="cellIs" dxfId="924" priority="114" operator="lessThanOrEqual">
      <formula>-0.15</formula>
    </cfRule>
  </conditionalFormatting>
  <conditionalFormatting sqref="K23:K24">
    <cfRule type="cellIs" dxfId="923" priority="85" operator="greaterThanOrEqual">
      <formula>0.25</formula>
    </cfRule>
    <cfRule type="cellIs" dxfId="922" priority="90" operator="lessThanOrEqual">
      <formula>-0.15</formula>
    </cfRule>
    <cfRule type="cellIs" dxfId="921" priority="89" operator="between">
      <formula>-0.15</formula>
      <formula>-0.05</formula>
    </cfRule>
    <cfRule type="cellIs" dxfId="920" priority="88" operator="between">
      <formula>-0.05</formula>
      <formula>0.05</formula>
    </cfRule>
    <cfRule type="cellIs" dxfId="919" priority="87" operator="between">
      <formula>0.05</formula>
      <formula>0.15</formula>
    </cfRule>
    <cfRule type="cellIs" dxfId="918" priority="86" operator="between">
      <formula>0.15</formula>
      <formula>0.25</formula>
    </cfRule>
  </conditionalFormatting>
  <conditionalFormatting sqref="K27:K28">
    <cfRule type="cellIs" dxfId="917" priority="64" operator="between">
      <formula>-0.05</formula>
      <formula>0.05</formula>
    </cfRule>
    <cfRule type="cellIs" dxfId="916" priority="61" operator="greaterThanOrEqual">
      <formula>0.25</formula>
    </cfRule>
    <cfRule type="cellIs" dxfId="915" priority="62" operator="between">
      <formula>0.15</formula>
      <formula>0.25</formula>
    </cfRule>
    <cfRule type="cellIs" dxfId="914" priority="63" operator="between">
      <formula>0.05</formula>
      <formula>0.15</formula>
    </cfRule>
    <cfRule type="cellIs" dxfId="913" priority="65" operator="between">
      <formula>-0.15</formula>
      <formula>-0.05</formula>
    </cfRule>
    <cfRule type="cellIs" dxfId="912" priority="66" operator="lessThanOrEqual">
      <formula>-0.15</formula>
    </cfRule>
  </conditionalFormatting>
  <conditionalFormatting sqref="K31:K32">
    <cfRule type="cellIs" dxfId="911" priority="50" operator="between">
      <formula>0.15</formula>
      <formula>0.25</formula>
    </cfRule>
    <cfRule type="cellIs" dxfId="910" priority="54" operator="lessThanOrEqual">
      <formula>-0.15</formula>
    </cfRule>
    <cfRule type="cellIs" dxfId="909" priority="49" operator="greaterThanOrEqual">
      <formula>0.25</formula>
    </cfRule>
    <cfRule type="cellIs" dxfId="908" priority="51" operator="between">
      <formula>0.05</formula>
      <formula>0.15</formula>
    </cfRule>
    <cfRule type="cellIs" dxfId="907" priority="52" operator="between">
      <formula>-0.05</formula>
      <formula>0.05</formula>
    </cfRule>
    <cfRule type="cellIs" dxfId="906" priority="53" operator="between">
      <formula>-0.15</formula>
      <formula>-0.05</formula>
    </cfRule>
  </conditionalFormatting>
  <conditionalFormatting sqref="K35:K36">
    <cfRule type="cellIs" dxfId="905" priority="18" operator="lessThanOrEqual">
      <formula>-0.15</formula>
    </cfRule>
    <cfRule type="cellIs" dxfId="904" priority="13" operator="greaterThanOrEqual">
      <formula>0.25</formula>
    </cfRule>
    <cfRule type="cellIs" dxfId="903" priority="14" operator="between">
      <formula>0.15</formula>
      <formula>0.25</formula>
    </cfRule>
    <cfRule type="cellIs" dxfId="902" priority="15" operator="between">
      <formula>0.05</formula>
      <formula>0.15</formula>
    </cfRule>
    <cfRule type="cellIs" dxfId="901" priority="16" operator="between">
      <formula>-0.05</formula>
      <formula>0.05</formula>
    </cfRule>
    <cfRule type="cellIs" dxfId="900" priority="17" operator="between">
      <formula>-0.15</formula>
      <formula>-0.05</formula>
    </cfRule>
  </conditionalFormatting>
  <conditionalFormatting sqref="O3:O4">
    <cfRule type="cellIs" dxfId="899" priority="202" operator="between">
      <formula>-0.05</formula>
      <formula>0.05</formula>
    </cfRule>
    <cfRule type="cellIs" dxfId="898" priority="201" operator="between">
      <formula>0.05</formula>
      <formula>0.15</formula>
    </cfRule>
    <cfRule type="cellIs" dxfId="897" priority="199" operator="greaterThanOrEqual">
      <formula>0.25</formula>
    </cfRule>
    <cfRule type="cellIs" dxfId="896" priority="200" operator="between">
      <formula>0.15</formula>
      <formula>0.25</formula>
    </cfRule>
    <cfRule type="cellIs" dxfId="895" priority="204" operator="lessThanOrEqual">
      <formula>-0.15</formula>
    </cfRule>
    <cfRule type="cellIs" dxfId="894" priority="203" operator="between">
      <formula>-0.15</formula>
      <formula>-0.05</formula>
    </cfRule>
  </conditionalFormatting>
  <conditionalFormatting sqref="O7:O8">
    <cfRule type="cellIs" dxfId="893" priority="195" operator="between">
      <formula>0.05</formula>
      <formula>0.15</formula>
    </cfRule>
    <cfRule type="cellIs" dxfId="892" priority="194" operator="between">
      <formula>0.15</formula>
      <formula>0.25</formula>
    </cfRule>
    <cfRule type="cellIs" dxfId="891" priority="193" operator="greaterThanOrEqual">
      <formula>0.25</formula>
    </cfRule>
    <cfRule type="cellIs" dxfId="890" priority="198" operator="lessThanOrEqual">
      <formula>-0.15</formula>
    </cfRule>
    <cfRule type="cellIs" dxfId="889" priority="197" operator="between">
      <formula>-0.15</formula>
      <formula>-0.05</formula>
    </cfRule>
    <cfRule type="cellIs" dxfId="888" priority="196" operator="between">
      <formula>-0.05</formula>
      <formula>0.05</formula>
    </cfRule>
  </conditionalFormatting>
  <conditionalFormatting sqref="O11:O12">
    <cfRule type="cellIs" dxfId="887" priority="168" operator="lessThanOrEqual">
      <formula>-0.15</formula>
    </cfRule>
    <cfRule type="cellIs" dxfId="886" priority="166" operator="between">
      <formula>-0.05</formula>
      <formula>0.05</formula>
    </cfRule>
    <cfRule type="cellIs" dxfId="885" priority="165" operator="between">
      <formula>0.05</formula>
      <formula>0.15</formula>
    </cfRule>
    <cfRule type="cellIs" dxfId="884" priority="164" operator="between">
      <formula>0.15</formula>
      <formula>0.25</formula>
    </cfRule>
    <cfRule type="cellIs" dxfId="883" priority="167" operator="between">
      <formula>-0.15</formula>
      <formula>-0.05</formula>
    </cfRule>
    <cfRule type="cellIs" dxfId="882" priority="163" operator="greaterThanOrEqual">
      <formula>0.25</formula>
    </cfRule>
  </conditionalFormatting>
  <conditionalFormatting sqref="O15:O16">
    <cfRule type="cellIs" dxfId="881" priority="127" operator="greaterThanOrEqual">
      <formula>0.25</formula>
    </cfRule>
    <cfRule type="cellIs" dxfId="880" priority="128" operator="between">
      <formula>0.15</formula>
      <formula>0.25</formula>
    </cfRule>
    <cfRule type="cellIs" dxfId="879" priority="129" operator="between">
      <formula>0.05</formula>
      <formula>0.15</formula>
    </cfRule>
    <cfRule type="cellIs" dxfId="878" priority="130" operator="between">
      <formula>-0.05</formula>
      <formula>0.05</formula>
    </cfRule>
    <cfRule type="cellIs" dxfId="877" priority="131" operator="between">
      <formula>-0.15</formula>
      <formula>-0.05</formula>
    </cfRule>
    <cfRule type="cellIs" dxfId="876" priority="132" operator="lessThanOrEqual">
      <formula>-0.15</formula>
    </cfRule>
  </conditionalFormatting>
  <conditionalFormatting sqref="O19:O20">
    <cfRule type="cellIs" dxfId="875" priority="106" operator="between">
      <formula>-0.05</formula>
      <formula>0.05</formula>
    </cfRule>
    <cfRule type="cellIs" dxfId="874" priority="108" operator="lessThanOrEqual">
      <formula>-0.15</formula>
    </cfRule>
    <cfRule type="cellIs" dxfId="873" priority="107" operator="between">
      <formula>-0.15</formula>
      <formula>-0.05</formula>
    </cfRule>
    <cfRule type="cellIs" dxfId="872" priority="105" operator="between">
      <formula>0.05</formula>
      <formula>0.15</formula>
    </cfRule>
    <cfRule type="cellIs" dxfId="871" priority="104" operator="between">
      <formula>0.15</formula>
      <formula>0.25</formula>
    </cfRule>
    <cfRule type="cellIs" dxfId="870" priority="103" operator="greaterThanOrEqual">
      <formula>0.25</formula>
    </cfRule>
  </conditionalFormatting>
  <conditionalFormatting sqref="O23:O24">
    <cfRule type="cellIs" dxfId="869" priority="82" operator="between">
      <formula>-0.05</formula>
      <formula>0.05</formula>
    </cfRule>
    <cfRule type="cellIs" dxfId="868" priority="84" operator="lessThanOrEqual">
      <formula>-0.15</formula>
    </cfRule>
    <cfRule type="cellIs" dxfId="867" priority="83" operator="between">
      <formula>-0.15</formula>
      <formula>-0.05</formula>
    </cfRule>
    <cfRule type="cellIs" dxfId="866" priority="81" operator="between">
      <formula>0.05</formula>
      <formula>0.15</formula>
    </cfRule>
    <cfRule type="cellIs" dxfId="865" priority="80" operator="between">
      <formula>0.15</formula>
      <formula>0.25</formula>
    </cfRule>
    <cfRule type="cellIs" dxfId="864" priority="79" operator="greaterThanOrEqual">
      <formula>0.25</formula>
    </cfRule>
  </conditionalFormatting>
  <conditionalFormatting sqref="O27:O28">
    <cfRule type="cellIs" dxfId="863" priority="44" operator="between">
      <formula>0.15</formula>
      <formula>0.25</formula>
    </cfRule>
    <cfRule type="cellIs" dxfId="862" priority="45" operator="between">
      <formula>0.05</formula>
      <formula>0.15</formula>
    </cfRule>
    <cfRule type="cellIs" dxfId="861" priority="48" operator="lessThanOrEqual">
      <formula>-0.15</formula>
    </cfRule>
    <cfRule type="cellIs" dxfId="860" priority="43" operator="greaterThanOrEqual">
      <formula>0.25</formula>
    </cfRule>
    <cfRule type="cellIs" dxfId="859" priority="46" operator="between">
      <formula>-0.05</formula>
      <formula>0.05</formula>
    </cfRule>
    <cfRule type="cellIs" dxfId="858" priority="47" operator="between">
      <formula>-0.15</formula>
      <formula>-0.05</formula>
    </cfRule>
  </conditionalFormatting>
  <conditionalFormatting sqref="O31:O32">
    <cfRule type="cellIs" dxfId="857" priority="33" operator="between">
      <formula>0.05</formula>
      <formula>0.15</formula>
    </cfRule>
    <cfRule type="cellIs" dxfId="856" priority="34" operator="between">
      <formula>-0.05</formula>
      <formula>0.05</formula>
    </cfRule>
    <cfRule type="cellIs" dxfId="855" priority="35" operator="between">
      <formula>-0.15</formula>
      <formula>-0.05</formula>
    </cfRule>
    <cfRule type="cellIs" dxfId="854" priority="32" operator="between">
      <formula>0.15</formula>
      <formula>0.25</formula>
    </cfRule>
    <cfRule type="cellIs" dxfId="853" priority="36" operator="lessThanOrEqual">
      <formula>-0.15</formula>
    </cfRule>
    <cfRule type="cellIs" dxfId="852" priority="31" operator="greaterThanOrEqual">
      <formula>0.25</formula>
    </cfRule>
  </conditionalFormatting>
  <conditionalFormatting sqref="O35:O36">
    <cfRule type="cellIs" dxfId="851" priority="12" operator="lessThanOrEqual">
      <formula>-0.15</formula>
    </cfRule>
    <cfRule type="cellIs" dxfId="850" priority="9" operator="between">
      <formula>0.05</formula>
      <formula>0.15</formula>
    </cfRule>
    <cfRule type="cellIs" dxfId="849" priority="7" operator="greaterThanOrEqual">
      <formula>0.25</formula>
    </cfRule>
    <cfRule type="cellIs" dxfId="848" priority="8" operator="between">
      <formula>0.15</formula>
      <formula>0.25</formula>
    </cfRule>
    <cfRule type="cellIs" dxfId="847" priority="10" operator="between">
      <formula>-0.05</formula>
      <formula>0.05</formula>
    </cfRule>
    <cfRule type="cellIs" dxfId="846" priority="11" operator="between">
      <formula>-0.15</formula>
      <formula>-0.05</formula>
    </cfRule>
  </conditionalFormatting>
  <conditionalFormatting sqref="V3:V4">
    <cfRule type="cellIs" dxfId="845" priority="181" operator="greaterThanOrEqual">
      <formula>0.25</formula>
    </cfRule>
    <cfRule type="cellIs" dxfId="844" priority="182" operator="between">
      <formula>0.15</formula>
      <formula>0.25</formula>
    </cfRule>
    <cfRule type="cellIs" dxfId="843" priority="183" operator="between">
      <formula>0.05</formula>
      <formula>0.15</formula>
    </cfRule>
    <cfRule type="cellIs" dxfId="842" priority="184" operator="between">
      <formula>-0.05</formula>
      <formula>0.05</formula>
    </cfRule>
    <cfRule type="cellIs" dxfId="841" priority="185" operator="between">
      <formula>-0.15</formula>
      <formula>-0.05</formula>
    </cfRule>
    <cfRule type="cellIs" dxfId="840" priority="186" operator="lessThanOrEqual">
      <formula>-0.15</formula>
    </cfRule>
  </conditionalFormatting>
  <conditionalFormatting sqref="V7:V8">
    <cfRule type="cellIs" dxfId="839" priority="170" operator="between">
      <formula>0.15</formula>
      <formula>0.25</formula>
    </cfRule>
    <cfRule type="cellIs" dxfId="838" priority="171" operator="between">
      <formula>0.05</formula>
      <formula>0.15</formula>
    </cfRule>
    <cfRule type="cellIs" dxfId="837" priority="172" operator="between">
      <formula>-0.05</formula>
      <formula>0.05</formula>
    </cfRule>
    <cfRule type="cellIs" dxfId="836" priority="173" operator="between">
      <formula>-0.15</formula>
      <formula>-0.05</formula>
    </cfRule>
    <cfRule type="cellIs" dxfId="835" priority="169" operator="greaterThanOrEqual">
      <formula>0.25</formula>
    </cfRule>
    <cfRule type="cellIs" dxfId="834" priority="174" operator="lessThanOrEqual">
      <formula>-0.15</formula>
    </cfRule>
  </conditionalFormatting>
  <conditionalFormatting sqref="V11:V12">
    <cfRule type="cellIs" dxfId="833" priority="149" operator="between">
      <formula>-0.15</formula>
      <formula>-0.05</formula>
    </cfRule>
    <cfRule type="cellIs" dxfId="832" priority="148" operator="between">
      <formula>-0.05</formula>
      <formula>0.05</formula>
    </cfRule>
    <cfRule type="cellIs" dxfId="831" priority="147" operator="between">
      <formula>0.05</formula>
      <formula>0.15</formula>
    </cfRule>
    <cfRule type="cellIs" dxfId="830" priority="145" operator="greaterThanOrEqual">
      <formula>0.25</formula>
    </cfRule>
    <cfRule type="cellIs" dxfId="829" priority="146" operator="between">
      <formula>0.15</formula>
      <formula>0.25</formula>
    </cfRule>
    <cfRule type="cellIs" dxfId="828" priority="150" operator="lessThanOrEqual">
      <formula>-0.15</formula>
    </cfRule>
  </conditionalFormatting>
  <conditionalFormatting sqref="V15:V16">
    <cfRule type="cellIs" dxfId="827" priority="121" operator="greaterThanOrEqual">
      <formula>0.25</formula>
    </cfRule>
    <cfRule type="cellIs" dxfId="826" priority="126" operator="lessThanOrEqual">
      <formula>-0.15</formula>
    </cfRule>
    <cfRule type="cellIs" dxfId="825" priority="125" operator="between">
      <formula>-0.15</formula>
      <formula>-0.05</formula>
    </cfRule>
    <cfRule type="cellIs" dxfId="824" priority="124" operator="between">
      <formula>-0.05</formula>
      <formula>0.05</formula>
    </cfRule>
    <cfRule type="cellIs" dxfId="823" priority="123" operator="between">
      <formula>0.05</formula>
      <formula>0.15</formula>
    </cfRule>
    <cfRule type="cellIs" dxfId="822" priority="122" operator="between">
      <formula>0.15</formula>
      <formula>0.25</formula>
    </cfRule>
  </conditionalFormatting>
  <conditionalFormatting sqref="V19:V20">
    <cfRule type="cellIs" dxfId="821" priority="100" operator="between">
      <formula>-0.05</formula>
      <formula>0.05</formula>
    </cfRule>
    <cfRule type="cellIs" dxfId="820" priority="97" operator="greaterThanOrEqual">
      <formula>0.25</formula>
    </cfRule>
    <cfRule type="cellIs" dxfId="819" priority="98" operator="between">
      <formula>0.15</formula>
      <formula>0.25</formula>
    </cfRule>
    <cfRule type="cellIs" dxfId="818" priority="99" operator="between">
      <formula>0.05</formula>
      <formula>0.15</formula>
    </cfRule>
    <cfRule type="cellIs" dxfId="817" priority="101" operator="between">
      <formula>-0.15</formula>
      <formula>-0.05</formula>
    </cfRule>
    <cfRule type="cellIs" dxfId="816" priority="102" operator="lessThanOrEqual">
      <formula>-0.15</formula>
    </cfRule>
  </conditionalFormatting>
  <conditionalFormatting sqref="V23:V24">
    <cfRule type="cellIs" dxfId="815" priority="74" operator="between">
      <formula>0.15</formula>
      <formula>0.25</formula>
    </cfRule>
    <cfRule type="cellIs" dxfId="814" priority="75" operator="between">
      <formula>0.05</formula>
      <formula>0.15</formula>
    </cfRule>
    <cfRule type="cellIs" dxfId="813" priority="76" operator="between">
      <formula>-0.05</formula>
      <formula>0.05</formula>
    </cfRule>
    <cfRule type="cellIs" dxfId="812" priority="73" operator="greaterThanOrEqual">
      <formula>0.25</formula>
    </cfRule>
    <cfRule type="cellIs" dxfId="811" priority="77" operator="between">
      <formula>-0.15</formula>
      <formula>-0.05</formula>
    </cfRule>
    <cfRule type="cellIs" dxfId="810" priority="78" operator="lessThanOrEqual">
      <formula>-0.15</formula>
    </cfRule>
  </conditionalFormatting>
  <conditionalFormatting sqref="V27:V28">
    <cfRule type="cellIs" dxfId="809" priority="38" operator="between">
      <formula>0.15</formula>
      <formula>0.25</formula>
    </cfRule>
    <cfRule type="cellIs" dxfId="808" priority="37" operator="greaterThanOrEqual">
      <formula>0.25</formula>
    </cfRule>
    <cfRule type="cellIs" dxfId="807" priority="42" operator="lessThanOrEqual">
      <formula>-0.15</formula>
    </cfRule>
    <cfRule type="cellIs" dxfId="806" priority="41" operator="between">
      <formula>-0.15</formula>
      <formula>-0.05</formula>
    </cfRule>
    <cfRule type="cellIs" dxfId="805" priority="40" operator="between">
      <formula>-0.05</formula>
      <formula>0.05</formula>
    </cfRule>
    <cfRule type="cellIs" dxfId="804" priority="39" operator="between">
      <formula>0.05</formula>
      <formula>0.15</formula>
    </cfRule>
  </conditionalFormatting>
  <conditionalFormatting sqref="V31:V32">
    <cfRule type="cellIs" dxfId="803" priority="30" operator="lessThanOrEqual">
      <formula>-0.15</formula>
    </cfRule>
    <cfRule type="cellIs" dxfId="802" priority="29" operator="between">
      <formula>-0.15</formula>
      <formula>-0.05</formula>
    </cfRule>
    <cfRule type="cellIs" dxfId="801" priority="27" operator="between">
      <formula>0.05</formula>
      <formula>0.15</formula>
    </cfRule>
    <cfRule type="cellIs" dxfId="800" priority="28" operator="between">
      <formula>-0.05</formula>
      <formula>0.05</formula>
    </cfRule>
    <cfRule type="cellIs" dxfId="799" priority="26" operator="between">
      <formula>0.15</formula>
      <formula>0.25</formula>
    </cfRule>
    <cfRule type="cellIs" dxfId="798" priority="25" operator="greaterThanOrEqual">
      <formula>0.25</formula>
    </cfRule>
  </conditionalFormatting>
  <conditionalFormatting sqref="V35:V36">
    <cfRule type="cellIs" dxfId="797" priority="5" operator="between">
      <formula>-0.15</formula>
      <formula>-0.05</formula>
    </cfRule>
    <cfRule type="cellIs" dxfId="796" priority="4" operator="between">
      <formula>-0.05</formula>
      <formula>0.05</formula>
    </cfRule>
    <cfRule type="cellIs" dxfId="795" priority="2" operator="between">
      <formula>0.15</formula>
      <formula>0.25</formula>
    </cfRule>
    <cfRule type="cellIs" dxfId="794" priority="3" operator="between">
      <formula>0.05</formula>
      <formula>0.15</formula>
    </cfRule>
    <cfRule type="cellIs" dxfId="793" priority="1" operator="greaterThanOrEqual">
      <formula>0.25</formula>
    </cfRule>
    <cfRule type="cellIs" dxfId="792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7BE3-91D4-4CF6-95B0-01FA1B7782D2}">
  <dimension ref="B1:V33"/>
  <sheetViews>
    <sheetView workbookViewId="0">
      <selection activeCell="A35" sqref="A35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6.6640625" customWidth="1"/>
    <col min="8" max="8" width="5.5546875" customWidth="1"/>
    <col min="9" max="9" width="7.33203125" bestFit="1" customWidth="1"/>
    <col min="10" max="10" width="7.109375" style="3" bestFit="1" customWidth="1"/>
    <col min="11" max="11" width="7.77734375" style="3" bestFit="1" customWidth="1"/>
    <col min="12" max="13" width="20" customWidth="1"/>
    <col min="14" max="14" width="6.6640625" customWidth="1"/>
    <col min="15" max="15" width="7.77734375" customWidth="1"/>
    <col min="16" max="16" width="6.109375" customWidth="1"/>
    <col min="17" max="17" width="6.109375" style="2" customWidth="1"/>
    <col min="18" max="18" width="6.6640625" customWidth="1"/>
    <col min="19" max="19" width="5.5546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7.2" customHeight="1" x14ac:dyDescent="0.3">
      <c r="C1" s="1"/>
      <c r="D1" s="1"/>
      <c r="G1" s="1"/>
      <c r="N1" s="1"/>
      <c r="O1" s="1"/>
      <c r="R1" s="1"/>
    </row>
    <row r="2" spans="2:22" x14ac:dyDescent="0.3">
      <c r="B2" s="2" t="s">
        <v>18</v>
      </c>
      <c r="C2">
        <f>1.98+95*0.01</f>
        <v>2.93</v>
      </c>
      <c r="D2" s="13">
        <f>J2/2</f>
        <v>1.3888888888888888E-2</v>
      </c>
      <c r="E2" s="1" t="s">
        <v>42</v>
      </c>
      <c r="F2" s="4">
        <v>2.7777777777777776E-2</v>
      </c>
      <c r="G2" s="14" t="s">
        <v>116</v>
      </c>
      <c r="I2" s="2" t="s">
        <v>0</v>
      </c>
      <c r="J2" s="13">
        <v>2.7777777777777776E-2</v>
      </c>
      <c r="M2" s="2" t="s">
        <v>23</v>
      </c>
      <c r="N2">
        <f>2.13+100*0.01</f>
        <v>3.13</v>
      </c>
      <c r="O2" s="13">
        <f>U2/2</f>
        <v>1.3888888888888888E-2</v>
      </c>
      <c r="P2" s="1" t="s">
        <v>42</v>
      </c>
      <c r="Q2" s="4">
        <v>2.7777777777777776E-2</v>
      </c>
      <c r="R2" s="14" t="s">
        <v>116</v>
      </c>
      <c r="T2" s="2" t="s">
        <v>0</v>
      </c>
      <c r="U2" s="13">
        <v>2.7777777777777776E-2</v>
      </c>
    </row>
    <row r="3" spans="2:22" x14ac:dyDescent="0.3">
      <c r="B3" t="s">
        <v>19</v>
      </c>
      <c r="C3" s="5">
        <v>1.3356481481481483E-2</v>
      </c>
      <c r="D3" s="6">
        <f>(C3-D2)/D2</f>
        <v>-3.8333333333333164E-2</v>
      </c>
      <c r="E3" s="7">
        <f>C3/C2</f>
        <v>4.5585261028947043E-3</v>
      </c>
      <c r="F3" s="8">
        <f>E3/$P$15</f>
        <v>1.7078739919659307</v>
      </c>
      <c r="G3" s="15">
        <f>C3*J2/J3</f>
        <v>1.2244291656056363E-2</v>
      </c>
      <c r="I3" s="12" t="s">
        <v>21</v>
      </c>
      <c r="J3" s="5">
        <v>3.0300925925925926E-2</v>
      </c>
      <c r="K3" s="6">
        <f>(J3-J2)/J2</f>
        <v>9.0833333333333377E-2</v>
      </c>
      <c r="M3" t="s">
        <v>26</v>
      </c>
      <c r="N3" s="5">
        <v>1.1909722222222223E-2</v>
      </c>
      <c r="O3" s="6">
        <f>(N3-O2)/O2</f>
        <v>-0.14249999999999993</v>
      </c>
      <c r="P3" s="7">
        <f>N3/N2</f>
        <v>3.8050230741924033E-3</v>
      </c>
      <c r="Q3" s="8">
        <f>P3/$P$15</f>
        <v>1.4255704147699961</v>
      </c>
      <c r="R3" s="15">
        <f>N3*U2/U3</f>
        <v>1.1320132013201319E-2</v>
      </c>
      <c r="T3" s="12" t="s">
        <v>24</v>
      </c>
      <c r="U3" s="5">
        <v>2.9224537037037038E-2</v>
      </c>
      <c r="V3" s="6">
        <f>(U3-U2)/U2</f>
        <v>5.208333333333344E-2</v>
      </c>
    </row>
    <row r="4" spans="2:22" x14ac:dyDescent="0.3">
      <c r="B4" t="s">
        <v>20</v>
      </c>
      <c r="C4" s="5">
        <v>1.3900462962962962E-2</v>
      </c>
      <c r="D4" s="6">
        <f>(C4-D2)/D2</f>
        <v>8.3333333333329707E-4</v>
      </c>
      <c r="E4" s="7">
        <f>C4/C2</f>
        <v>4.7441853115914546E-3</v>
      </c>
      <c r="F4" s="8">
        <f>E4/$P$15</f>
        <v>1.777432118155184</v>
      </c>
      <c r="G4" s="18">
        <f>(G3-D2)/D2</f>
        <v>-0.11841100076394181</v>
      </c>
      <c r="I4" t="s">
        <v>22</v>
      </c>
      <c r="J4" s="5">
        <v>3.0659722222222224E-2</v>
      </c>
      <c r="K4" s="6">
        <f>(J4-J2)/J2</f>
        <v>0.10375000000000011</v>
      </c>
      <c r="M4" t="s">
        <v>27</v>
      </c>
      <c r="N4" s="5">
        <v>1.292824074074074E-2</v>
      </c>
      <c r="O4" s="6">
        <f>(N4-O2)/O2</f>
        <v>-6.9166666666666654E-2</v>
      </c>
      <c r="P4" s="7">
        <f>N4/N2</f>
        <v>4.1304283516743583E-3</v>
      </c>
      <c r="Q4" s="8">
        <f>P4/$P$15</f>
        <v>1.5474850858096072</v>
      </c>
      <c r="R4" s="18">
        <f>(R3-O2)/O2</f>
        <v>-0.184950495049505</v>
      </c>
      <c r="T4" t="s">
        <v>25</v>
      </c>
      <c r="U4" s="5">
        <v>2.9340277777777781E-2</v>
      </c>
      <c r="V4" s="6">
        <f>(U4-U2)/U2</f>
        <v>5.6250000000000175E-2</v>
      </c>
    </row>
    <row r="5" spans="2:22" ht="7.2" customHeight="1" x14ac:dyDescent="0.3">
      <c r="C5" s="5"/>
      <c r="D5" s="4"/>
      <c r="E5" s="7"/>
      <c r="F5" s="8"/>
      <c r="G5" s="15"/>
      <c r="J5"/>
      <c r="K5"/>
      <c r="N5" s="5"/>
      <c r="O5" s="4"/>
      <c r="P5" s="7"/>
      <c r="Q5" s="8"/>
      <c r="R5" s="15"/>
      <c r="U5"/>
      <c r="V5"/>
    </row>
    <row r="6" spans="2:22" x14ac:dyDescent="0.3">
      <c r="B6" s="2" t="s">
        <v>28</v>
      </c>
      <c r="C6">
        <f>2.62+140*0.01</f>
        <v>4.0200000000000005</v>
      </c>
      <c r="D6" s="13">
        <f>J6/2</f>
        <v>2.0833333333333332E-2</v>
      </c>
      <c r="E6" s="1" t="s">
        <v>42</v>
      </c>
      <c r="F6" s="4">
        <v>2.7777777777777776E-2</v>
      </c>
      <c r="G6" s="16"/>
      <c r="I6" s="2" t="s">
        <v>0</v>
      </c>
      <c r="J6" s="11">
        <v>4.1666666666666664E-2</v>
      </c>
      <c r="M6" s="2" t="s">
        <v>32</v>
      </c>
      <c r="N6">
        <f>3.03+140*0.01</f>
        <v>4.43</v>
      </c>
      <c r="O6" s="13">
        <f>U6/3</f>
        <v>2.4305555555555556E-2</v>
      </c>
      <c r="P6" s="1" t="s">
        <v>42</v>
      </c>
      <c r="Q6" s="4">
        <v>2.7777777777777776E-2</v>
      </c>
      <c r="R6" s="16"/>
      <c r="T6" s="2" t="s">
        <v>0</v>
      </c>
      <c r="U6" s="11">
        <v>7.2916666666666671E-2</v>
      </c>
    </row>
    <row r="7" spans="2:22" x14ac:dyDescent="0.3">
      <c r="B7" t="s">
        <v>30</v>
      </c>
      <c r="C7" s="5">
        <v>1.3946759259259258E-2</v>
      </c>
      <c r="D7" s="6">
        <f>(C7-D6)/D6</f>
        <v>-0.3305555555555556</v>
      </c>
      <c r="E7" s="7">
        <f>C7/C6</f>
        <v>3.4693430993182231E-3</v>
      </c>
      <c r="F7" s="8">
        <f>E7/$P$15</f>
        <v>1.2998062783427988</v>
      </c>
      <c r="G7" s="15">
        <f>C7*J6/J7</f>
        <v>1.9134273373983737E-2</v>
      </c>
      <c r="I7" t="s">
        <v>2</v>
      </c>
      <c r="J7" s="5">
        <v>3.037037037037037E-2</v>
      </c>
      <c r="K7" s="6">
        <f>(J7-J6)/J6</f>
        <v>-0.27111111111111108</v>
      </c>
      <c r="M7" t="s">
        <v>33</v>
      </c>
      <c r="N7" s="5">
        <v>1.3287037037037036E-2</v>
      </c>
      <c r="O7" s="6">
        <f>(N7-O6)/O6</f>
        <v>-0.45333333333333337</v>
      </c>
      <c r="P7" s="7">
        <f>N7/N6</f>
        <v>2.99933115960204E-3</v>
      </c>
      <c r="Q7" s="8">
        <f>P7/$P$15</f>
        <v>1.1237140174593978</v>
      </c>
      <c r="R7" s="15">
        <f>N7*U6/U7</f>
        <v>1.9526086618458904E-2</v>
      </c>
      <c r="T7" t="s">
        <v>16</v>
      </c>
      <c r="U7" s="3">
        <v>4.9618055555555561E-2</v>
      </c>
      <c r="V7" s="6">
        <f>(U7-U6)/U6</f>
        <v>-0.31952380952380949</v>
      </c>
    </row>
    <row r="8" spans="2:22" x14ac:dyDescent="0.3">
      <c r="B8" t="s">
        <v>31</v>
      </c>
      <c r="C8" s="5">
        <v>1.4374999999999999E-2</v>
      </c>
      <c r="D8" s="6">
        <f>(C8-D6)/D6</f>
        <v>-0.31</v>
      </c>
      <c r="E8" s="7">
        <f>C8/C6</f>
        <v>3.5758706467661685E-3</v>
      </c>
      <c r="F8" s="8">
        <f>E8/$P$15</f>
        <v>1.339717342491084</v>
      </c>
      <c r="G8" s="18">
        <f>(G7-D6)/D6</f>
        <v>-8.1554878048780588E-2</v>
      </c>
      <c r="I8" t="s">
        <v>29</v>
      </c>
      <c r="J8" s="5">
        <v>3.0486111111111113E-2</v>
      </c>
      <c r="K8" s="6">
        <f>(J8-J6)/J6</f>
        <v>-0.26833333333333326</v>
      </c>
      <c r="M8" t="s">
        <v>34</v>
      </c>
      <c r="N8" s="5">
        <v>1.3356481481481483E-2</v>
      </c>
      <c r="O8" s="6">
        <f>(N8-O6)/O6</f>
        <v>-0.45047619047619042</v>
      </c>
      <c r="P8" s="7">
        <f>N8/N6</f>
        <v>3.0150071064292288E-3</v>
      </c>
      <c r="Q8" s="8">
        <f>P8/$P$15</f>
        <v>1.1295870872370604</v>
      </c>
      <c r="R8" s="18">
        <f>(R7-O6)/O6</f>
        <v>-0.19664100769769083</v>
      </c>
      <c r="T8" t="s">
        <v>10</v>
      </c>
      <c r="U8" s="3">
        <v>5.077546296296296E-2</v>
      </c>
      <c r="V8" s="6">
        <f>(U8-U6)/U6</f>
        <v>-0.30365079365079373</v>
      </c>
    </row>
    <row r="9" spans="2:22" ht="7.2" customHeight="1" x14ac:dyDescent="0.3">
      <c r="G9" s="16"/>
      <c r="R9" s="16"/>
    </row>
    <row r="10" spans="2:22" x14ac:dyDescent="0.3">
      <c r="B10" s="2" t="s">
        <v>35</v>
      </c>
      <c r="C10">
        <f>2.89+160*0.01</f>
        <v>4.49</v>
      </c>
      <c r="D10" s="13">
        <f>J10/2</f>
        <v>2.4305555555555556E-2</v>
      </c>
      <c r="E10" s="1" t="s">
        <v>42</v>
      </c>
      <c r="F10" s="4">
        <v>2.7777777777777776E-2</v>
      </c>
      <c r="G10" s="17"/>
      <c r="I10" s="2" t="s">
        <v>0</v>
      </c>
      <c r="J10" s="11">
        <v>4.8611111111111112E-2</v>
      </c>
      <c r="M10" s="2" t="s">
        <v>39</v>
      </c>
      <c r="N10">
        <f>4.42+250*0.01</f>
        <v>6.92</v>
      </c>
      <c r="O10" s="13">
        <f>U10/3</f>
        <v>2.7777777777777776E-2</v>
      </c>
      <c r="P10" s="1" t="s">
        <v>42</v>
      </c>
      <c r="Q10" s="4">
        <v>2.7777777777777776E-2</v>
      </c>
      <c r="R10" s="17"/>
      <c r="T10" s="2" t="s">
        <v>0</v>
      </c>
      <c r="U10" s="11">
        <v>8.3333333333333329E-2</v>
      </c>
    </row>
    <row r="11" spans="2:22" x14ac:dyDescent="0.3">
      <c r="B11" t="s">
        <v>37</v>
      </c>
      <c r="C11" s="5">
        <v>1.5706018518518518E-2</v>
      </c>
      <c r="D11" s="6">
        <f>(C11-D10)/D10</f>
        <v>-0.3538095238095238</v>
      </c>
      <c r="E11" s="7">
        <f>C11/C10</f>
        <v>3.4979996700486675E-3</v>
      </c>
      <c r="F11" s="8">
        <f>E11/$P$15</f>
        <v>1.3105426020458439</v>
      </c>
      <c r="G11" s="15">
        <f>C11*J10/J11</f>
        <v>2.2691874020563392E-2</v>
      </c>
      <c r="I11" s="12" t="s">
        <v>21</v>
      </c>
      <c r="J11" s="5">
        <v>3.3645833333333333E-2</v>
      </c>
      <c r="K11" s="6">
        <f>(J11-J10)/J10</f>
        <v>-0.30785714285714288</v>
      </c>
      <c r="M11" t="s">
        <v>40</v>
      </c>
      <c r="N11" s="5">
        <v>1.90625E-2</v>
      </c>
      <c r="O11" s="6">
        <f>(N11-O10)/O10</f>
        <v>-0.31374999999999997</v>
      </c>
      <c r="P11" s="7">
        <f>N11/N10</f>
        <v>2.7546965317919074E-3</v>
      </c>
      <c r="Q11" s="8">
        <f>P11/$P$15</f>
        <v>1.0320604634508157</v>
      </c>
      <c r="R11" s="15">
        <f>N11*U10/U11</f>
        <v>2.5332225913621262E-2</v>
      </c>
      <c r="T11" t="s">
        <v>3</v>
      </c>
      <c r="U11" s="3">
        <v>6.2708333333333324E-2</v>
      </c>
      <c r="V11" s="6">
        <f>(U11-U10)/U10</f>
        <v>-0.24750000000000005</v>
      </c>
    </row>
    <row r="12" spans="2:22" x14ac:dyDescent="0.3">
      <c r="B12" t="s">
        <v>38</v>
      </c>
      <c r="C12" s="5">
        <v>1.5972222222222224E-2</v>
      </c>
      <c r="D12" s="6">
        <f>(C12-D10)/D10</f>
        <v>-0.34285714285714275</v>
      </c>
      <c r="E12" s="7">
        <f>C12/C10</f>
        <v>3.5572878000494929E-3</v>
      </c>
      <c r="F12" s="8">
        <f>E12/$P$15</f>
        <v>1.3327551885211975</v>
      </c>
      <c r="G12" s="18">
        <f>(G11-D10)/D10</f>
        <v>-6.6391468868249023E-2</v>
      </c>
      <c r="I12" t="s">
        <v>36</v>
      </c>
      <c r="J12" s="5">
        <v>3.3831018518518517E-2</v>
      </c>
      <c r="K12" s="6">
        <f>(J12-J10)/J10</f>
        <v>-0.30404761904761907</v>
      </c>
      <c r="M12" t="s">
        <v>41</v>
      </c>
      <c r="N12" s="5">
        <v>2.0324074074074074E-2</v>
      </c>
      <c r="O12" s="6">
        <f>(N12-O10)/O10</f>
        <v>-0.26833333333333331</v>
      </c>
      <c r="P12" s="7">
        <f>N12/N10</f>
        <v>2.9370049239991437E-3</v>
      </c>
      <c r="Q12" s="8">
        <f>P12/$P$15</f>
        <v>1.1003631899329887</v>
      </c>
      <c r="R12" s="18">
        <f>(R11-O10)/O10</f>
        <v>-8.8039867109634518E-2</v>
      </c>
      <c r="T12" t="s">
        <v>9</v>
      </c>
      <c r="U12" s="3">
        <v>6.6388888888888886E-2</v>
      </c>
      <c r="V12" s="6">
        <f>(U12-U10)/U10</f>
        <v>-0.20333333333333331</v>
      </c>
    </row>
    <row r="13" spans="2:22" ht="7.2" customHeight="1" x14ac:dyDescent="0.3">
      <c r="G13" s="15"/>
      <c r="R13" s="15"/>
    </row>
    <row r="14" spans="2:22" x14ac:dyDescent="0.3">
      <c r="B14" s="2" t="s">
        <v>43</v>
      </c>
      <c r="C14">
        <f>3.98+245*0.01</f>
        <v>6.43</v>
      </c>
      <c r="D14" s="13">
        <f>J14/3</f>
        <v>2.0833333333333332E-2</v>
      </c>
      <c r="E14" s="1" t="s">
        <v>42</v>
      </c>
      <c r="F14" s="4">
        <v>2.7777777777777776E-2</v>
      </c>
      <c r="G14" s="16"/>
      <c r="I14" s="2" t="s">
        <v>0</v>
      </c>
      <c r="J14" s="11">
        <v>6.25E-2</v>
      </c>
      <c r="M14" s="2" t="s">
        <v>46</v>
      </c>
      <c r="N14">
        <f>5.04+280*0.01</f>
        <v>7.84</v>
      </c>
      <c r="O14" s="13">
        <f>U14/3</f>
        <v>2.7777777777777776E-2</v>
      </c>
      <c r="P14" s="1" t="s">
        <v>42</v>
      </c>
      <c r="Q14" s="4">
        <v>2.7777777777777776E-2</v>
      </c>
      <c r="R14" s="16"/>
      <c r="T14" s="2" t="s">
        <v>0</v>
      </c>
      <c r="U14" s="11">
        <v>8.3333333333333329E-2</v>
      </c>
    </row>
    <row r="15" spans="2:22" x14ac:dyDescent="0.3">
      <c r="B15" t="s">
        <v>44</v>
      </c>
      <c r="C15" s="5">
        <v>2.0937499999999998E-2</v>
      </c>
      <c r="D15" s="6">
        <f>(C15-D14)/D14</f>
        <v>4.9999999999999489E-3</v>
      </c>
      <c r="E15" s="7">
        <f>C15/C14</f>
        <v>3.2562208398133744E-3</v>
      </c>
      <c r="F15" s="8">
        <f>E15/$P$15</f>
        <v>1.2199589864985751</v>
      </c>
      <c r="G15" s="15">
        <f>C15*J14/J15</f>
        <v>1.8592747903305375E-2</v>
      </c>
      <c r="I15" t="s">
        <v>1</v>
      </c>
      <c r="J15" s="3">
        <v>7.0381944444444441E-2</v>
      </c>
      <c r="K15" s="6">
        <f>(J15-J14)/J14</f>
        <v>0.12611111111111106</v>
      </c>
      <c r="M15" t="s">
        <v>47</v>
      </c>
      <c r="N15" s="5">
        <v>2.0925925925925928E-2</v>
      </c>
      <c r="O15" s="6">
        <f>(N15-O14)/O14</f>
        <v>-0.24666666666666656</v>
      </c>
      <c r="P15" s="7">
        <f>N15/N14</f>
        <v>2.669123204837491E-3</v>
      </c>
      <c r="Q15" s="9">
        <f>P15/$P$15</f>
        <v>1</v>
      </c>
      <c r="R15" s="15">
        <f>N15*U14/U15</f>
        <v>2.6303538175046555E-2</v>
      </c>
      <c r="T15" t="s">
        <v>13</v>
      </c>
      <c r="U15" s="3">
        <v>6.6296296296296298E-2</v>
      </c>
      <c r="V15" s="6">
        <f>(U15-U14)/U14</f>
        <v>-0.20444444444444437</v>
      </c>
    </row>
    <row r="16" spans="2:22" x14ac:dyDescent="0.3">
      <c r="B16" t="s">
        <v>45</v>
      </c>
      <c r="C16" s="5">
        <v>2.2858796296296294E-2</v>
      </c>
      <c r="D16" s="6">
        <f>(C16-D14)/D14</f>
        <v>9.7222222222222154E-2</v>
      </c>
      <c r="E16" s="7">
        <f>C16/C14</f>
        <v>3.5550227521456133E-3</v>
      </c>
      <c r="F16" s="8">
        <f>E16/$P$15</f>
        <v>1.3319065772994394</v>
      </c>
      <c r="G16" s="18">
        <f>(G15-D14)/D14</f>
        <v>-0.10754810064134196</v>
      </c>
      <c r="I16" t="s">
        <v>9</v>
      </c>
      <c r="J16" s="3">
        <v>7.7511574074074066E-2</v>
      </c>
      <c r="K16" s="6">
        <f>(J16-J14)/J14</f>
        <v>0.24018518518518506</v>
      </c>
      <c r="M16" t="s">
        <v>48</v>
      </c>
      <c r="N16" s="5">
        <v>2.1296296296296299E-2</v>
      </c>
      <c r="O16" s="6">
        <f>(N16-O14)/O14</f>
        <v>-0.23333333333333317</v>
      </c>
      <c r="P16" s="7">
        <f>N16/N14</f>
        <v>2.7163643235071809E-3</v>
      </c>
      <c r="Q16" s="8">
        <f>P16/$P$15</f>
        <v>1.0176991150442478</v>
      </c>
      <c r="R16" s="18">
        <f>(R15-O14)/O14</f>
        <v>-5.3072625698323966E-2</v>
      </c>
      <c r="T16" t="s">
        <v>5</v>
      </c>
      <c r="U16" s="3">
        <v>7.0671296296296301E-2</v>
      </c>
      <c r="V16" s="6">
        <f>(U16-U14)/U14</f>
        <v>-0.15194444444444433</v>
      </c>
    </row>
    <row r="17" spans="2:22" ht="7.2" customHeight="1" x14ac:dyDescent="0.3">
      <c r="G17" s="16"/>
      <c r="R17" s="16"/>
    </row>
    <row r="18" spans="2:22" x14ac:dyDescent="0.3">
      <c r="B18" s="2" t="s">
        <v>49</v>
      </c>
      <c r="C18">
        <f>2.7+165*0.01</f>
        <v>4.3500000000000005</v>
      </c>
      <c r="D18" s="13">
        <f>J18/3</f>
        <v>2.0833333333333332E-2</v>
      </c>
      <c r="E18" s="1" t="s">
        <v>42</v>
      </c>
      <c r="F18" s="4">
        <v>2.7777777777777776E-2</v>
      </c>
      <c r="G18" s="16"/>
      <c r="I18" s="2" t="s">
        <v>0</v>
      </c>
      <c r="J18" s="11">
        <v>6.25E-2</v>
      </c>
      <c r="M18" s="2" t="s">
        <v>50</v>
      </c>
      <c r="N18">
        <f>4.36+235*0.01</f>
        <v>6.7100000000000009</v>
      </c>
      <c r="O18" s="13">
        <f>U18/3</f>
        <v>2.4305555555555556E-2</v>
      </c>
      <c r="P18" s="1" t="s">
        <v>42</v>
      </c>
      <c r="Q18" s="4">
        <v>2.7777777777777776E-2</v>
      </c>
      <c r="R18" s="16"/>
      <c r="T18" s="2" t="s">
        <v>0</v>
      </c>
      <c r="U18" s="11">
        <v>7.2916666666666671E-2</v>
      </c>
    </row>
    <row r="19" spans="2:22" x14ac:dyDescent="0.3">
      <c r="B19" t="s">
        <v>53</v>
      </c>
      <c r="C19" s="5">
        <v>1.5081018518518516E-2</v>
      </c>
      <c r="D19" s="6">
        <f>(C19-D18)/D18</f>
        <v>-0.2761111111111112</v>
      </c>
      <c r="E19" s="7">
        <f>C19/C18</f>
        <v>3.466900808854831E-3</v>
      </c>
      <c r="F19" s="8">
        <f>E19/$P$15</f>
        <v>1.2988912623334345</v>
      </c>
      <c r="G19" s="15">
        <f>C19*J18/J19</f>
        <v>1.7177283273570973E-2</v>
      </c>
      <c r="I19" t="s">
        <v>51</v>
      </c>
      <c r="J19" s="3">
        <v>5.4872685185185184E-2</v>
      </c>
      <c r="K19" s="6">
        <f>(J19-J18)/J18</f>
        <v>-0.12203703703703705</v>
      </c>
      <c r="M19" t="s">
        <v>56</v>
      </c>
      <c r="N19" s="5">
        <v>1.9456018518518518E-2</v>
      </c>
      <c r="O19" s="6">
        <f>(N19-O18)/O18</f>
        <v>-0.19952380952380955</v>
      </c>
      <c r="P19" s="7">
        <f>N19/N18</f>
        <v>2.8995556659491082E-3</v>
      </c>
      <c r="Q19" s="8">
        <f>P19/$P$15</f>
        <v>1.0863326431293931</v>
      </c>
      <c r="R19" s="15">
        <f>N19*U18/U19</f>
        <v>2.1821776155717759E-2</v>
      </c>
      <c r="T19" t="s">
        <v>3</v>
      </c>
      <c r="U19" s="3">
        <v>6.5011574074074083E-2</v>
      </c>
      <c r="V19" s="6">
        <f>(U19-U18)/U18</f>
        <v>-0.10841269841269835</v>
      </c>
    </row>
    <row r="20" spans="2:22" x14ac:dyDescent="0.3">
      <c r="B20" t="s">
        <v>54</v>
      </c>
      <c r="C20" s="5">
        <v>1.5231481481481483E-2</v>
      </c>
      <c r="D20" s="6">
        <f>(C20-D18)/D18</f>
        <v>-0.26888888888888879</v>
      </c>
      <c r="E20" s="7">
        <f>C20/C18</f>
        <v>3.5014899957428692E-3</v>
      </c>
      <c r="F20" s="8">
        <f>E20/$P$15</f>
        <v>1.3118502695554874</v>
      </c>
      <c r="G20" s="18">
        <f>(G19-D18)/D18</f>
        <v>-0.17549040286859324</v>
      </c>
      <c r="I20" t="s">
        <v>52</v>
      </c>
      <c r="J20" s="3">
        <v>5.7199074074074076E-2</v>
      </c>
      <c r="K20" s="6">
        <f>(J20-J18)/J18</f>
        <v>-8.4814814814814787E-2</v>
      </c>
      <c r="M20" t="s">
        <v>57</v>
      </c>
      <c r="N20" s="5">
        <v>2.0277777777777777E-2</v>
      </c>
      <c r="O20" s="6">
        <f>(N20-O18)/O18</f>
        <v>-0.16571428571428579</v>
      </c>
      <c r="P20" s="7">
        <f>N20/N18</f>
        <v>3.0220235138267919E-3</v>
      </c>
      <c r="Q20" s="8">
        <f>P20/$P$15</f>
        <v>1.1322158184192128</v>
      </c>
      <c r="R20" s="18">
        <f>(R19-O18)/O18</f>
        <v>-0.10218978102189792</v>
      </c>
      <c r="T20" t="s">
        <v>55</v>
      </c>
      <c r="U20" s="3">
        <v>6.9699074074074066E-2</v>
      </c>
      <c r="V20" s="6">
        <f>(U20-U18)/U18</f>
        <v>-4.4126984126984299E-2</v>
      </c>
    </row>
    <row r="21" spans="2:22" ht="7.2" customHeight="1" x14ac:dyDescent="0.3">
      <c r="G21" s="15"/>
      <c r="R21" s="15"/>
    </row>
    <row r="22" spans="2:22" x14ac:dyDescent="0.3">
      <c r="B22" s="2" t="s">
        <v>59</v>
      </c>
      <c r="C22">
        <f>2.26+120*0.01</f>
        <v>3.46</v>
      </c>
      <c r="D22" s="13">
        <f>J22/3</f>
        <v>2.0833333333333332E-2</v>
      </c>
      <c r="E22" s="1" t="s">
        <v>42</v>
      </c>
      <c r="F22" s="4">
        <v>2.7777777777777776E-2</v>
      </c>
      <c r="G22" s="16"/>
      <c r="I22" s="2" t="s">
        <v>0</v>
      </c>
      <c r="J22" s="11">
        <v>6.25E-2</v>
      </c>
      <c r="M22" s="2" t="s">
        <v>58</v>
      </c>
      <c r="N22">
        <f>3.6+230*0.01</f>
        <v>5.9</v>
      </c>
      <c r="O22" s="13">
        <f>U22/3</f>
        <v>2.4305555555555556E-2</v>
      </c>
      <c r="P22" s="1" t="s">
        <v>42</v>
      </c>
      <c r="Q22" s="4">
        <v>2.7777777777777776E-2</v>
      </c>
      <c r="R22" s="16"/>
      <c r="T22" s="2" t="s">
        <v>0</v>
      </c>
      <c r="U22" s="11">
        <v>7.2916666666666671E-2</v>
      </c>
    </row>
    <row r="23" spans="2:22" x14ac:dyDescent="0.3">
      <c r="B23" t="s">
        <v>61</v>
      </c>
      <c r="C23" s="5">
        <v>1.2708333333333334E-2</v>
      </c>
      <c r="D23" s="6">
        <f>(C23-D22)/D22</f>
        <v>-0.38999999999999996</v>
      </c>
      <c r="E23" s="7">
        <f>C23/C22</f>
        <v>3.6729287090558767E-3</v>
      </c>
      <c r="F23" s="8">
        <f>E23/$P$15</f>
        <v>1.3760806179344209</v>
      </c>
      <c r="G23" s="15">
        <f>C23*J22/J23</f>
        <v>1.7426358557643472E-2</v>
      </c>
      <c r="I23" t="s">
        <v>4</v>
      </c>
      <c r="J23" s="3">
        <v>4.5578703703703705E-2</v>
      </c>
      <c r="K23" s="6">
        <f>(J23-J22)/J22</f>
        <v>-0.27074074074074073</v>
      </c>
      <c r="M23" t="s">
        <v>64</v>
      </c>
      <c r="N23" s="5">
        <v>1.7708333333333333E-2</v>
      </c>
      <c r="O23" s="6">
        <f>(N23-O22)/O22</f>
        <v>-0.27142857142857146</v>
      </c>
      <c r="P23" s="7">
        <f>N23/N22</f>
        <v>3.0014124293785307E-3</v>
      </c>
      <c r="Q23" s="8">
        <f>P23/$P$15</f>
        <v>1.1244937753112341</v>
      </c>
      <c r="R23" s="15">
        <f>N23*U22/U23</f>
        <v>2.2670697012802273E-2</v>
      </c>
      <c r="T23" t="s">
        <v>52</v>
      </c>
      <c r="U23" s="3">
        <v>5.6956018518518524E-2</v>
      </c>
      <c r="V23" s="6">
        <f>(U23-U22)/U22</f>
        <v>-0.21888888888888886</v>
      </c>
    </row>
    <row r="24" spans="2:22" x14ac:dyDescent="0.3">
      <c r="B24" t="s">
        <v>62</v>
      </c>
      <c r="C24" s="5">
        <v>1.5347222222222222E-2</v>
      </c>
      <c r="D24" s="6">
        <f>(C24-D22)/D22</f>
        <v>-0.26333333333333331</v>
      </c>
      <c r="E24" s="7">
        <f>C24/C22</f>
        <v>4.4356133590237636E-3</v>
      </c>
      <c r="F24" s="8">
        <f>E24/$P$15</f>
        <v>1.6618241342268143</v>
      </c>
      <c r="G24" s="18">
        <f>(G23-D22)/D22</f>
        <v>-0.16353478923311326</v>
      </c>
      <c r="I24" t="s">
        <v>60</v>
      </c>
      <c r="J24" s="3">
        <v>4.9421296296296297E-2</v>
      </c>
      <c r="K24" s="6">
        <f>(J24-J22)/J22</f>
        <v>-0.20925925925925926</v>
      </c>
      <c r="M24" t="s">
        <v>63</v>
      </c>
      <c r="N24" s="5">
        <v>1.7812499999999998E-2</v>
      </c>
      <c r="O24" s="6">
        <f>(N24-O22)/O22</f>
        <v>-0.26714285714285724</v>
      </c>
      <c r="P24" s="7">
        <f>N24/N22</f>
        <v>3.0190677966101692E-3</v>
      </c>
      <c r="Q24" s="8">
        <f>P24/$P$15</f>
        <v>1.1311084445777708</v>
      </c>
      <c r="R24" s="18">
        <f>(R23-O22)/O22</f>
        <v>-6.7262751473277912E-2</v>
      </c>
      <c r="T24" t="s">
        <v>13</v>
      </c>
      <c r="U24" s="3">
        <v>6.2754629629629632E-2</v>
      </c>
      <c r="V24" s="6">
        <f>(U24-U22)/U22</f>
        <v>-0.13936507936507939</v>
      </c>
    </row>
    <row r="25" spans="2:22" ht="7.2" customHeight="1" x14ac:dyDescent="0.3">
      <c r="G25" s="16"/>
      <c r="R25" s="16"/>
    </row>
    <row r="26" spans="2:22" x14ac:dyDescent="0.3">
      <c r="B26" s="2" t="s">
        <v>65</v>
      </c>
      <c r="C26">
        <f>2.41+120*0.01</f>
        <v>3.6100000000000003</v>
      </c>
      <c r="D26" s="13">
        <f>J26/2</f>
        <v>2.0833333333333332E-2</v>
      </c>
      <c r="E26" s="1" t="s">
        <v>42</v>
      </c>
      <c r="F26" s="4">
        <v>2.7777777777777776E-2</v>
      </c>
      <c r="G26" s="16"/>
      <c r="I26" s="2" t="s">
        <v>0</v>
      </c>
      <c r="J26" s="11">
        <v>4.1666666666666664E-2</v>
      </c>
      <c r="M26" s="2" t="s">
        <v>66</v>
      </c>
      <c r="N26">
        <f>2.86+150*0.01</f>
        <v>4.3599999999999994</v>
      </c>
      <c r="O26" s="13">
        <f>U26/2</f>
        <v>2.0833333333333332E-2</v>
      </c>
      <c r="P26" s="1" t="s">
        <v>42</v>
      </c>
      <c r="Q26" s="4">
        <v>2.7777777777777776E-2</v>
      </c>
      <c r="R26" s="16"/>
      <c r="T26" s="2" t="s">
        <v>0</v>
      </c>
      <c r="U26" s="11">
        <v>4.1666666666666664E-2</v>
      </c>
    </row>
    <row r="27" spans="2:22" x14ac:dyDescent="0.3">
      <c r="B27" t="s">
        <v>70</v>
      </c>
      <c r="C27" s="5">
        <v>1.3969907407407408E-2</v>
      </c>
      <c r="D27" s="6">
        <f>(C27-D26)/D26</f>
        <v>-0.32944444444444437</v>
      </c>
      <c r="E27" s="7">
        <f>C27/C26</f>
        <v>3.8697804452652099E-3</v>
      </c>
      <c r="F27" s="8">
        <f>E27/$P$15</f>
        <v>1.4498320790331674</v>
      </c>
      <c r="G27" s="15">
        <f>C27*J26/J27</f>
        <v>1.8927988959979925E-2</v>
      </c>
      <c r="I27" t="s">
        <v>69</v>
      </c>
      <c r="J27" s="5">
        <v>3.0752314814814816E-2</v>
      </c>
      <c r="K27" s="6">
        <f>(J27-J26)/J26</f>
        <v>-0.26194444444444437</v>
      </c>
      <c r="M27" t="s">
        <v>73</v>
      </c>
      <c r="N27" s="5">
        <v>1.6331018518518519E-2</v>
      </c>
      <c r="O27" s="6">
        <f>(N27-O26)/O26</f>
        <v>-0.21611111111111103</v>
      </c>
      <c r="P27" s="7">
        <f>N27/N26</f>
        <v>3.7456464492014955E-3</v>
      </c>
      <c r="Q27" s="8">
        <f>P27/$P$15</f>
        <v>1.4033246732158804</v>
      </c>
      <c r="R27" s="15">
        <f>N27*U26/U27</f>
        <v>2.0113467898278028E-2</v>
      </c>
      <c r="T27" t="s">
        <v>14</v>
      </c>
      <c r="U27" s="5">
        <v>3.3831018518518517E-2</v>
      </c>
      <c r="V27" s="6">
        <f>(U27-U26)/U26</f>
        <v>-0.18805555555555553</v>
      </c>
    </row>
    <row r="28" spans="2:22" x14ac:dyDescent="0.3">
      <c r="B28" t="s">
        <v>71</v>
      </c>
      <c r="C28" s="5">
        <v>1.5914351851851853E-2</v>
      </c>
      <c r="D28" s="6">
        <f>(C28-D26)/D26</f>
        <v>-0.23611111111111099</v>
      </c>
      <c r="E28" s="7">
        <f>C28/C26</f>
        <v>4.4084077151944189E-3</v>
      </c>
      <c r="F28" s="8">
        <f>E28/$P$15</f>
        <v>1.6516314073492999</v>
      </c>
      <c r="G28" s="18">
        <f>(G27-D26)/D26</f>
        <v>-9.1456529920963536E-2</v>
      </c>
      <c r="I28" t="s">
        <v>14</v>
      </c>
      <c r="J28" s="5">
        <v>3.2106481481481479E-2</v>
      </c>
      <c r="K28" s="6">
        <f>(J28-J26)/J26</f>
        <v>-0.22944444444444445</v>
      </c>
      <c r="M28" t="s">
        <v>74</v>
      </c>
      <c r="N28" s="5">
        <v>1.6354166666666666E-2</v>
      </c>
      <c r="O28" s="6">
        <f>(N28-O26)/O26</f>
        <v>-0.21499999999999997</v>
      </c>
      <c r="P28" s="7">
        <f>N28/N26</f>
        <v>3.7509556574923551E-3</v>
      </c>
      <c r="Q28" s="8">
        <f>P28/$P$15</f>
        <v>1.4053137939433302</v>
      </c>
      <c r="R28" s="18">
        <f>(R27-O26)/O26</f>
        <v>-3.455354088265461E-2</v>
      </c>
      <c r="T28" t="s">
        <v>72</v>
      </c>
      <c r="U28" s="5">
        <v>3.6122685185185181E-2</v>
      </c>
      <c r="V28" s="6">
        <f>(U28-U26)/U26</f>
        <v>-0.13305555555555559</v>
      </c>
    </row>
    <row r="29" spans="2:22" ht="7.2" customHeight="1" x14ac:dyDescent="0.3">
      <c r="G29" s="15"/>
      <c r="R29" s="15"/>
    </row>
    <row r="30" spans="2:22" x14ac:dyDescent="0.3">
      <c r="B30" s="2" t="s">
        <v>67</v>
      </c>
      <c r="C30">
        <f>2.18+105*0.01</f>
        <v>3.2300000000000004</v>
      </c>
      <c r="D30" s="13">
        <f>J30/2</f>
        <v>2.0833333333333332E-2</v>
      </c>
      <c r="E30" s="1" t="s">
        <v>42</v>
      </c>
      <c r="F30" s="4">
        <v>2.7777777777777776E-2</v>
      </c>
      <c r="G30" s="16"/>
      <c r="I30" s="2" t="s">
        <v>0</v>
      </c>
      <c r="J30" s="11">
        <v>4.1666666666666664E-2</v>
      </c>
      <c r="M30" s="2" t="s">
        <v>68</v>
      </c>
      <c r="N30">
        <f>2.42+135*0.01</f>
        <v>3.77</v>
      </c>
      <c r="O30" s="13">
        <f>U30/2</f>
        <v>2.0833333333333332E-2</v>
      </c>
      <c r="P30" s="1" t="s">
        <v>42</v>
      </c>
      <c r="Q30" s="4">
        <v>2.7777777777777776E-2</v>
      </c>
      <c r="R30" s="16"/>
      <c r="T30" s="2" t="s">
        <v>0</v>
      </c>
      <c r="U30" s="11">
        <v>4.1666666666666664E-2</v>
      </c>
    </row>
    <row r="31" spans="2:22" x14ac:dyDescent="0.3">
      <c r="B31" t="s">
        <v>76</v>
      </c>
      <c r="C31" s="5">
        <v>1.6296296296296295E-2</v>
      </c>
      <c r="D31" s="6">
        <f>(C31-D30)/D30</f>
        <v>-0.21777777777777779</v>
      </c>
      <c r="E31" s="7">
        <f>C31/C30</f>
        <v>5.0452929709895646E-3</v>
      </c>
      <c r="F31" s="8">
        <f>E31/$P$15</f>
        <v>1.8902435683169396</v>
      </c>
      <c r="G31" s="15">
        <f>C31*J30/J31</f>
        <v>1.9234972677595625E-2</v>
      </c>
      <c r="I31" t="s">
        <v>94</v>
      </c>
      <c r="J31" s="5">
        <v>3.5300925925925923E-2</v>
      </c>
      <c r="K31" s="6">
        <f>(J31-J30)/J30</f>
        <v>-0.15277777777777779</v>
      </c>
      <c r="M31" t="s">
        <v>78</v>
      </c>
      <c r="N31" s="5">
        <v>1.6307870370370372E-2</v>
      </c>
      <c r="O31" s="6">
        <f>(N31-O30)/O30</f>
        <v>-0.21722222222222209</v>
      </c>
      <c r="P31" s="7">
        <f>N31/N30</f>
        <v>4.3256950584536795E-3</v>
      </c>
      <c r="Q31" s="8">
        <f>P31/$P$15</f>
        <v>1.6206427079176544</v>
      </c>
      <c r="R31" s="15">
        <f>N31*U30/U31</f>
        <v>2.0370691649317603E-2</v>
      </c>
      <c r="T31" t="s">
        <v>75</v>
      </c>
      <c r="U31" s="5">
        <v>3.335648148148148E-2</v>
      </c>
      <c r="V31" s="6">
        <f>(U31-U30)/U30</f>
        <v>-0.19944444444444442</v>
      </c>
    </row>
    <row r="32" spans="2:22" x14ac:dyDescent="0.3">
      <c r="B32" t="s">
        <v>77</v>
      </c>
      <c r="C32" s="5">
        <v>1.7013888888888887E-2</v>
      </c>
      <c r="D32" s="6">
        <f>(C32-D30)/D30</f>
        <v>-0.18333333333333335</v>
      </c>
      <c r="E32" s="7">
        <f>C32/C30</f>
        <v>5.2674578603371163E-3</v>
      </c>
      <c r="F32" s="8">
        <f>E32/$P$15</f>
        <v>1.9734787254445321</v>
      </c>
      <c r="G32" s="18">
        <f>(G31-D30)/D30</f>
        <v>-7.6721311475409948E-2</v>
      </c>
      <c r="I32" t="s">
        <v>75</v>
      </c>
      <c r="J32" s="5">
        <v>3.7916666666666668E-2</v>
      </c>
      <c r="K32" s="6">
        <f>(J32-J30)/J30</f>
        <v>-8.9999999999999913E-2</v>
      </c>
      <c r="M32" t="s">
        <v>79</v>
      </c>
      <c r="N32" s="5">
        <v>1.6377314814814813E-2</v>
      </c>
      <c r="O32" s="6">
        <f>(N32-O30)/O30</f>
        <v>-0.21388888888888891</v>
      </c>
      <c r="P32" s="7">
        <f>N32/N30</f>
        <v>4.344115335494645E-3</v>
      </c>
      <c r="Q32" s="8">
        <f>P32/$P$15</f>
        <v>1.6275439543672678</v>
      </c>
      <c r="R32" s="18">
        <f>(R31-O30)/O30</f>
        <v>-2.2206800832755003E-2</v>
      </c>
      <c r="T32" t="s">
        <v>9</v>
      </c>
      <c r="U32" s="5">
        <v>3.3981481481481481E-2</v>
      </c>
      <c r="V32" s="6">
        <f>(U32-U30)/U30</f>
        <v>-0.18444444444444441</v>
      </c>
    </row>
    <row r="33" ht="7.2" customHeight="1" x14ac:dyDescent="0.3"/>
  </sheetData>
  <conditionalFormatting sqref="D3:D4">
    <cfRule type="cellIs" dxfId="791" priority="413" operator="between">
      <formula>-0.15</formula>
      <formula>-0.05</formula>
    </cfRule>
    <cfRule type="cellIs" dxfId="790" priority="412" operator="between">
      <formula>-0.05</formula>
      <formula>0.05</formula>
    </cfRule>
    <cfRule type="cellIs" dxfId="789" priority="411" operator="between">
      <formula>0.05</formula>
      <formula>0.15</formula>
    </cfRule>
    <cfRule type="cellIs" dxfId="788" priority="410" operator="between">
      <formula>0.15</formula>
      <formula>0.25</formula>
    </cfRule>
    <cfRule type="cellIs" dxfId="787" priority="409" operator="greaterThanOrEqual">
      <formula>0.25</formula>
    </cfRule>
    <cfRule type="cellIs" dxfId="786" priority="414" operator="lessThanOrEqual">
      <formula>-0.15</formula>
    </cfRule>
  </conditionalFormatting>
  <conditionalFormatting sqref="D7:D8">
    <cfRule type="cellIs" dxfId="785" priority="262" operator="between">
      <formula>-0.05</formula>
      <formula>0.05</formula>
    </cfRule>
    <cfRule type="cellIs" dxfId="784" priority="260" operator="between">
      <formula>0.15</formula>
      <formula>0.25</formula>
    </cfRule>
    <cfRule type="cellIs" dxfId="783" priority="259" operator="greaterThanOrEqual">
      <formula>0.25</formula>
    </cfRule>
    <cfRule type="cellIs" dxfId="782" priority="261" operator="between">
      <formula>0.05</formula>
      <formula>0.15</formula>
    </cfRule>
    <cfRule type="cellIs" dxfId="781" priority="264" operator="lessThanOrEqual">
      <formula>-0.15</formula>
    </cfRule>
    <cfRule type="cellIs" dxfId="780" priority="263" operator="between">
      <formula>-0.15</formula>
      <formula>-0.05</formula>
    </cfRule>
  </conditionalFormatting>
  <conditionalFormatting sqref="D11:D12">
    <cfRule type="cellIs" dxfId="779" priority="234" operator="lessThanOrEqual">
      <formula>-0.15</formula>
    </cfRule>
    <cfRule type="cellIs" dxfId="778" priority="229" operator="greaterThanOrEqual">
      <formula>0.25</formula>
    </cfRule>
    <cfRule type="cellIs" dxfId="777" priority="231" operator="between">
      <formula>0.05</formula>
      <formula>0.15</formula>
    </cfRule>
    <cfRule type="cellIs" dxfId="776" priority="230" operator="between">
      <formula>0.15</formula>
      <formula>0.25</formula>
    </cfRule>
    <cfRule type="cellIs" dxfId="775" priority="233" operator="between">
      <formula>-0.15</formula>
      <formula>-0.05</formula>
    </cfRule>
    <cfRule type="cellIs" dxfId="774" priority="232" operator="between">
      <formula>-0.05</formula>
      <formula>0.05</formula>
    </cfRule>
  </conditionalFormatting>
  <conditionalFormatting sqref="D15:D16">
    <cfRule type="cellIs" dxfId="773" priority="213" operator="between">
      <formula>0.05</formula>
      <formula>0.15</formula>
    </cfRule>
    <cfRule type="cellIs" dxfId="772" priority="212" operator="between">
      <formula>0.15</formula>
      <formula>0.25</formula>
    </cfRule>
    <cfRule type="cellIs" dxfId="771" priority="216" operator="lessThanOrEqual">
      <formula>-0.15</formula>
    </cfRule>
    <cfRule type="cellIs" dxfId="770" priority="215" operator="between">
      <formula>-0.15</formula>
      <formula>-0.05</formula>
    </cfRule>
    <cfRule type="cellIs" dxfId="769" priority="214" operator="between">
      <formula>-0.05</formula>
      <formula>0.05</formula>
    </cfRule>
    <cfRule type="cellIs" dxfId="768" priority="211" operator="greaterThanOrEqual">
      <formula>0.25</formula>
    </cfRule>
  </conditionalFormatting>
  <conditionalFormatting sqref="D19:D20">
    <cfRule type="cellIs" dxfId="767" priority="189" operator="between">
      <formula>0.05</formula>
      <formula>0.15</formula>
    </cfRule>
    <cfRule type="cellIs" dxfId="766" priority="187" operator="greaterThanOrEqual">
      <formula>0.25</formula>
    </cfRule>
    <cfRule type="cellIs" dxfId="765" priority="190" operator="between">
      <formula>-0.05</formula>
      <formula>0.05</formula>
    </cfRule>
    <cfRule type="cellIs" dxfId="764" priority="191" operator="between">
      <formula>-0.15</formula>
      <formula>-0.05</formula>
    </cfRule>
    <cfRule type="cellIs" dxfId="763" priority="192" operator="lessThanOrEqual">
      <formula>-0.15</formula>
    </cfRule>
    <cfRule type="cellIs" dxfId="762" priority="188" operator="between">
      <formula>0.15</formula>
      <formula>0.25</formula>
    </cfRule>
  </conditionalFormatting>
  <conditionalFormatting sqref="D23:D24">
    <cfRule type="cellIs" dxfId="761" priority="163" operator="greaterThanOrEqual">
      <formula>0.25</formula>
    </cfRule>
    <cfRule type="cellIs" dxfId="760" priority="164" operator="between">
      <formula>0.15</formula>
      <formula>0.25</formula>
    </cfRule>
    <cfRule type="cellIs" dxfId="759" priority="168" operator="lessThanOrEqual">
      <formula>-0.15</formula>
    </cfRule>
    <cfRule type="cellIs" dxfId="758" priority="167" operator="between">
      <formula>-0.15</formula>
      <formula>-0.05</formula>
    </cfRule>
    <cfRule type="cellIs" dxfId="757" priority="166" operator="between">
      <formula>-0.05</formula>
      <formula>0.05</formula>
    </cfRule>
    <cfRule type="cellIs" dxfId="756" priority="165" operator="between">
      <formula>0.05</formula>
      <formula>0.15</formula>
    </cfRule>
  </conditionalFormatting>
  <conditionalFormatting sqref="D27:D28">
    <cfRule type="cellIs" dxfId="755" priority="141" operator="between">
      <formula>0.05</formula>
      <formula>0.15</formula>
    </cfRule>
    <cfRule type="cellIs" dxfId="754" priority="139" operator="greaterThanOrEqual">
      <formula>0.25</formula>
    </cfRule>
    <cfRule type="cellIs" dxfId="753" priority="140" operator="between">
      <formula>0.15</formula>
      <formula>0.25</formula>
    </cfRule>
    <cfRule type="cellIs" dxfId="752" priority="142" operator="between">
      <formula>-0.05</formula>
      <formula>0.05</formula>
    </cfRule>
    <cfRule type="cellIs" dxfId="751" priority="143" operator="between">
      <formula>-0.15</formula>
      <formula>-0.05</formula>
    </cfRule>
    <cfRule type="cellIs" dxfId="750" priority="144" operator="lessThanOrEqual">
      <formula>-0.15</formula>
    </cfRule>
  </conditionalFormatting>
  <conditionalFormatting sqref="D31:D32">
    <cfRule type="cellIs" dxfId="749" priority="131" operator="between">
      <formula>-0.15</formula>
      <formula>-0.05</formula>
    </cfRule>
    <cfRule type="cellIs" dxfId="748" priority="127" operator="greaterThanOrEqual">
      <formula>0.25</formula>
    </cfRule>
    <cfRule type="cellIs" dxfId="747" priority="128" operator="between">
      <formula>0.15</formula>
      <formula>0.25</formula>
    </cfRule>
    <cfRule type="cellIs" dxfId="746" priority="129" operator="between">
      <formula>0.05</formula>
      <formula>0.15</formula>
    </cfRule>
    <cfRule type="cellIs" dxfId="745" priority="130" operator="between">
      <formula>-0.05</formula>
      <formula>0.05</formula>
    </cfRule>
    <cfRule type="cellIs" dxfId="744" priority="132" operator="lessThanOrEqual">
      <formula>-0.15</formula>
    </cfRule>
  </conditionalFormatting>
  <conditionalFormatting sqref="K3:K4">
    <cfRule type="cellIs" dxfId="743" priority="373" operator="greaterThanOrEqual">
      <formula>0.25</formula>
    </cfRule>
    <cfRule type="cellIs" dxfId="742" priority="375" operator="between">
      <formula>0.05</formula>
      <formula>0.15</formula>
    </cfRule>
    <cfRule type="cellIs" dxfId="741" priority="376" operator="between">
      <formula>-0.05</formula>
      <formula>0.05</formula>
    </cfRule>
    <cfRule type="cellIs" dxfId="740" priority="377" operator="between">
      <formula>-0.15</formula>
      <formula>-0.05</formula>
    </cfRule>
    <cfRule type="cellIs" dxfId="739" priority="378" operator="lessThanOrEqual">
      <formula>-0.15</formula>
    </cfRule>
    <cfRule type="cellIs" dxfId="738" priority="374" operator="between">
      <formula>0.15</formula>
      <formula>0.25</formula>
    </cfRule>
  </conditionalFormatting>
  <conditionalFormatting sqref="K7:K8">
    <cfRule type="cellIs" dxfId="737" priority="252" operator="lessThanOrEqual">
      <formula>-0.15</formula>
    </cfRule>
    <cfRule type="cellIs" dxfId="736" priority="251" operator="between">
      <formula>-0.15</formula>
      <formula>-0.05</formula>
    </cfRule>
    <cfRule type="cellIs" dxfId="735" priority="250" operator="between">
      <formula>-0.05</formula>
      <formula>0.05</formula>
    </cfRule>
    <cfRule type="cellIs" dxfId="734" priority="249" operator="between">
      <formula>0.05</formula>
      <formula>0.15</formula>
    </cfRule>
    <cfRule type="cellIs" dxfId="733" priority="248" operator="between">
      <formula>0.15</formula>
      <formula>0.25</formula>
    </cfRule>
    <cfRule type="cellIs" dxfId="732" priority="247" operator="greaterThanOrEqual">
      <formula>0.25</formula>
    </cfRule>
  </conditionalFormatting>
  <conditionalFormatting sqref="K11:K12">
    <cfRule type="cellIs" dxfId="731" priority="227" operator="between">
      <formula>-0.15</formula>
      <formula>-0.05</formula>
    </cfRule>
    <cfRule type="cellIs" dxfId="730" priority="225" operator="between">
      <formula>0.05</formula>
      <formula>0.15</formula>
    </cfRule>
    <cfRule type="cellIs" dxfId="729" priority="224" operator="between">
      <formula>0.15</formula>
      <formula>0.25</formula>
    </cfRule>
    <cfRule type="cellIs" dxfId="728" priority="223" operator="greaterThanOrEqual">
      <formula>0.25</formula>
    </cfRule>
    <cfRule type="cellIs" dxfId="727" priority="226" operator="between">
      <formula>-0.05</formula>
      <formula>0.05</formula>
    </cfRule>
    <cfRule type="cellIs" dxfId="726" priority="228" operator="lessThanOrEqual">
      <formula>-0.15</formula>
    </cfRule>
  </conditionalFormatting>
  <conditionalFormatting sqref="K15:K16">
    <cfRule type="cellIs" dxfId="725" priority="207" operator="between">
      <formula>0.05</formula>
      <formula>0.15</formula>
    </cfRule>
    <cfRule type="cellIs" dxfId="724" priority="208" operator="between">
      <formula>-0.05</formula>
      <formula>0.05</formula>
    </cfRule>
    <cfRule type="cellIs" dxfId="723" priority="209" operator="between">
      <formula>-0.15</formula>
      <formula>-0.05</formula>
    </cfRule>
    <cfRule type="cellIs" dxfId="722" priority="210" operator="lessThanOrEqual">
      <formula>-0.15</formula>
    </cfRule>
    <cfRule type="cellIs" dxfId="721" priority="205" operator="greaterThanOrEqual">
      <formula>0.25</formula>
    </cfRule>
    <cfRule type="cellIs" dxfId="720" priority="206" operator="between">
      <formula>0.15</formula>
      <formula>0.25</formula>
    </cfRule>
  </conditionalFormatting>
  <conditionalFormatting sqref="K19:K20">
    <cfRule type="cellIs" dxfId="719" priority="181" operator="greaterThanOrEqual">
      <formula>0.25</formula>
    </cfRule>
    <cfRule type="cellIs" dxfId="718" priority="182" operator="between">
      <formula>0.15</formula>
      <formula>0.25</formula>
    </cfRule>
    <cfRule type="cellIs" dxfId="717" priority="183" operator="between">
      <formula>0.05</formula>
      <formula>0.15</formula>
    </cfRule>
    <cfRule type="cellIs" dxfId="716" priority="184" operator="between">
      <formula>-0.05</formula>
      <formula>0.05</formula>
    </cfRule>
    <cfRule type="cellIs" dxfId="715" priority="186" operator="lessThanOrEqual">
      <formula>-0.15</formula>
    </cfRule>
    <cfRule type="cellIs" dxfId="714" priority="185" operator="between">
      <formula>-0.15</formula>
      <formula>-0.05</formula>
    </cfRule>
  </conditionalFormatting>
  <conditionalFormatting sqref="K23:K24">
    <cfRule type="cellIs" dxfId="713" priority="157" operator="greaterThanOrEqual">
      <formula>0.25</formula>
    </cfRule>
    <cfRule type="cellIs" dxfId="712" priority="159" operator="between">
      <formula>0.05</formula>
      <formula>0.15</formula>
    </cfRule>
    <cfRule type="cellIs" dxfId="711" priority="161" operator="between">
      <formula>-0.15</formula>
      <formula>-0.05</formula>
    </cfRule>
    <cfRule type="cellIs" dxfId="710" priority="162" operator="lessThanOrEqual">
      <formula>-0.15</formula>
    </cfRule>
    <cfRule type="cellIs" dxfId="709" priority="158" operator="between">
      <formula>0.15</formula>
      <formula>0.25</formula>
    </cfRule>
    <cfRule type="cellIs" dxfId="708" priority="160" operator="between">
      <formula>-0.05</formula>
      <formula>0.05</formula>
    </cfRule>
  </conditionalFormatting>
  <conditionalFormatting sqref="K27:K28">
    <cfRule type="cellIs" dxfId="707" priority="134" operator="between">
      <formula>0.15</formula>
      <formula>0.25</formula>
    </cfRule>
    <cfRule type="cellIs" dxfId="706" priority="133" operator="greaterThanOrEqual">
      <formula>0.25</formula>
    </cfRule>
    <cfRule type="cellIs" dxfId="705" priority="137" operator="between">
      <formula>-0.15</formula>
      <formula>-0.05</formula>
    </cfRule>
    <cfRule type="cellIs" dxfId="704" priority="138" operator="lessThanOrEqual">
      <formula>-0.15</formula>
    </cfRule>
    <cfRule type="cellIs" dxfId="703" priority="136" operator="between">
      <formula>-0.05</formula>
      <formula>0.05</formula>
    </cfRule>
    <cfRule type="cellIs" dxfId="702" priority="135" operator="between">
      <formula>0.05</formula>
      <formula>0.15</formula>
    </cfRule>
  </conditionalFormatting>
  <conditionalFormatting sqref="K31:K32">
    <cfRule type="cellIs" dxfId="701" priority="124" operator="between">
      <formula>-0.05</formula>
      <formula>0.05</formula>
    </cfRule>
    <cfRule type="cellIs" dxfId="700" priority="125" operator="between">
      <formula>-0.15</formula>
      <formula>-0.05</formula>
    </cfRule>
    <cfRule type="cellIs" dxfId="699" priority="126" operator="lessThanOrEqual">
      <formula>-0.15</formula>
    </cfRule>
    <cfRule type="cellIs" dxfId="698" priority="121" operator="greaterThanOrEqual">
      <formula>0.25</formula>
    </cfRule>
    <cfRule type="cellIs" dxfId="697" priority="122" operator="between">
      <formula>0.15</formula>
      <formula>0.25</formula>
    </cfRule>
    <cfRule type="cellIs" dxfId="696" priority="123" operator="between">
      <formula>0.05</formula>
      <formula>0.15</formula>
    </cfRule>
  </conditionalFormatting>
  <conditionalFormatting sqref="O3:O4">
    <cfRule type="cellIs" dxfId="695" priority="276" operator="lessThanOrEqual">
      <formula>-0.15</formula>
    </cfRule>
    <cfRule type="cellIs" dxfId="694" priority="274" operator="between">
      <formula>-0.05</formula>
      <formula>0.05</formula>
    </cfRule>
    <cfRule type="cellIs" dxfId="693" priority="271" operator="greaterThanOrEqual">
      <formula>0.25</formula>
    </cfRule>
    <cfRule type="cellIs" dxfId="692" priority="275" operator="between">
      <formula>-0.15</formula>
      <formula>-0.05</formula>
    </cfRule>
    <cfRule type="cellIs" dxfId="691" priority="272" operator="between">
      <formula>0.15</formula>
      <formula>0.25</formula>
    </cfRule>
    <cfRule type="cellIs" dxfId="690" priority="273" operator="between">
      <formula>0.05</formula>
      <formula>0.15</formula>
    </cfRule>
  </conditionalFormatting>
  <conditionalFormatting sqref="O7:O8">
    <cfRule type="cellIs" dxfId="689" priority="268" operator="between">
      <formula>-0.05</formula>
      <formula>0.05</formula>
    </cfRule>
    <cfRule type="cellIs" dxfId="688" priority="269" operator="between">
      <formula>-0.15</formula>
      <formula>-0.05</formula>
    </cfRule>
    <cfRule type="cellIs" dxfId="687" priority="270" operator="lessThanOrEqual">
      <formula>-0.15</formula>
    </cfRule>
    <cfRule type="cellIs" dxfId="686" priority="267" operator="between">
      <formula>0.05</formula>
      <formula>0.15</formula>
    </cfRule>
    <cfRule type="cellIs" dxfId="685" priority="266" operator="between">
      <formula>0.15</formula>
      <formula>0.25</formula>
    </cfRule>
    <cfRule type="cellIs" dxfId="684" priority="265" operator="greaterThanOrEqual">
      <formula>0.25</formula>
    </cfRule>
  </conditionalFormatting>
  <conditionalFormatting sqref="O11:O12">
    <cfRule type="cellIs" dxfId="683" priority="238" operator="between">
      <formula>-0.05</formula>
      <formula>0.05</formula>
    </cfRule>
    <cfRule type="cellIs" dxfId="682" priority="240" operator="lessThanOrEqual">
      <formula>-0.15</formula>
    </cfRule>
    <cfRule type="cellIs" dxfId="681" priority="235" operator="greaterThanOrEqual">
      <formula>0.25</formula>
    </cfRule>
    <cfRule type="cellIs" dxfId="680" priority="236" operator="between">
      <formula>0.15</formula>
      <formula>0.25</formula>
    </cfRule>
    <cfRule type="cellIs" dxfId="679" priority="237" operator="between">
      <formula>0.05</formula>
      <formula>0.15</formula>
    </cfRule>
    <cfRule type="cellIs" dxfId="678" priority="239" operator="between">
      <formula>-0.15</formula>
      <formula>-0.05</formula>
    </cfRule>
  </conditionalFormatting>
  <conditionalFormatting sqref="O15:O16">
    <cfRule type="cellIs" dxfId="677" priority="204" operator="lessThanOrEqual">
      <formula>-0.15</formula>
    </cfRule>
    <cfRule type="cellIs" dxfId="676" priority="199" operator="greaterThanOrEqual">
      <formula>0.25</formula>
    </cfRule>
    <cfRule type="cellIs" dxfId="675" priority="201" operator="between">
      <formula>0.05</formula>
      <formula>0.15</formula>
    </cfRule>
    <cfRule type="cellIs" dxfId="674" priority="202" operator="between">
      <formula>-0.05</formula>
      <formula>0.05</formula>
    </cfRule>
    <cfRule type="cellIs" dxfId="673" priority="203" operator="between">
      <formula>-0.15</formula>
      <formula>-0.05</formula>
    </cfRule>
    <cfRule type="cellIs" dxfId="672" priority="200" operator="between">
      <formula>0.15</formula>
      <formula>0.25</formula>
    </cfRule>
  </conditionalFormatting>
  <conditionalFormatting sqref="O19:O20">
    <cfRule type="cellIs" dxfId="671" priority="176" operator="between">
      <formula>0.15</formula>
      <formula>0.25</formula>
    </cfRule>
    <cfRule type="cellIs" dxfId="670" priority="175" operator="greaterThanOrEqual">
      <formula>0.25</formula>
    </cfRule>
    <cfRule type="cellIs" dxfId="669" priority="179" operator="between">
      <formula>-0.15</formula>
      <formula>-0.05</formula>
    </cfRule>
    <cfRule type="cellIs" dxfId="668" priority="180" operator="lessThanOrEqual">
      <formula>-0.15</formula>
    </cfRule>
    <cfRule type="cellIs" dxfId="667" priority="178" operator="between">
      <formula>-0.05</formula>
      <formula>0.05</formula>
    </cfRule>
    <cfRule type="cellIs" dxfId="666" priority="177" operator="between">
      <formula>0.05</formula>
      <formula>0.15</formula>
    </cfRule>
  </conditionalFormatting>
  <conditionalFormatting sqref="O23:O24">
    <cfRule type="cellIs" dxfId="665" priority="153" operator="between">
      <formula>0.05</formula>
      <formula>0.15</formula>
    </cfRule>
    <cfRule type="cellIs" dxfId="664" priority="151" operator="greaterThanOrEqual">
      <formula>0.25</formula>
    </cfRule>
    <cfRule type="cellIs" dxfId="663" priority="152" operator="between">
      <formula>0.15</formula>
      <formula>0.25</formula>
    </cfRule>
    <cfRule type="cellIs" dxfId="662" priority="156" operator="lessThanOrEqual">
      <formula>-0.15</formula>
    </cfRule>
    <cfRule type="cellIs" dxfId="661" priority="155" operator="between">
      <formula>-0.15</formula>
      <formula>-0.05</formula>
    </cfRule>
    <cfRule type="cellIs" dxfId="660" priority="154" operator="between">
      <formula>-0.05</formula>
      <formula>0.05</formula>
    </cfRule>
  </conditionalFormatting>
  <conditionalFormatting sqref="O27:O28">
    <cfRule type="cellIs" dxfId="659" priority="118" operator="between">
      <formula>-0.05</formula>
      <formula>0.05</formula>
    </cfRule>
    <cfRule type="cellIs" dxfId="658" priority="116" operator="between">
      <formula>0.15</formula>
      <formula>0.25</formula>
    </cfRule>
    <cfRule type="cellIs" dxfId="657" priority="115" operator="greaterThanOrEqual">
      <formula>0.25</formula>
    </cfRule>
    <cfRule type="cellIs" dxfId="656" priority="119" operator="between">
      <formula>-0.15</formula>
      <formula>-0.05</formula>
    </cfRule>
    <cfRule type="cellIs" dxfId="655" priority="117" operator="between">
      <formula>0.05</formula>
      <formula>0.15</formula>
    </cfRule>
    <cfRule type="cellIs" dxfId="654" priority="120" operator="lessThanOrEqual">
      <formula>-0.15</formula>
    </cfRule>
  </conditionalFormatting>
  <conditionalFormatting sqref="O31:O32">
    <cfRule type="cellIs" dxfId="653" priority="103" operator="greaterThanOrEqual">
      <formula>0.25</formula>
    </cfRule>
    <cfRule type="cellIs" dxfId="652" priority="104" operator="between">
      <formula>0.15</formula>
      <formula>0.25</formula>
    </cfRule>
    <cfRule type="cellIs" dxfId="651" priority="105" operator="between">
      <formula>0.05</formula>
      <formula>0.15</formula>
    </cfRule>
    <cfRule type="cellIs" dxfId="650" priority="107" operator="between">
      <formula>-0.15</formula>
      <formula>-0.05</formula>
    </cfRule>
    <cfRule type="cellIs" dxfId="649" priority="108" operator="lessThanOrEqual">
      <formula>-0.15</formula>
    </cfRule>
    <cfRule type="cellIs" dxfId="648" priority="106" operator="between">
      <formula>-0.05</formula>
      <formula>0.05</formula>
    </cfRule>
  </conditionalFormatting>
  <conditionalFormatting sqref="V3:V4">
    <cfRule type="cellIs" dxfId="647" priority="256" operator="between">
      <formula>-0.05</formula>
      <formula>0.05</formula>
    </cfRule>
    <cfRule type="cellIs" dxfId="646" priority="257" operator="between">
      <formula>-0.15</formula>
      <formula>-0.05</formula>
    </cfRule>
    <cfRule type="cellIs" dxfId="645" priority="258" operator="lessThanOrEqual">
      <formula>-0.15</formula>
    </cfRule>
    <cfRule type="cellIs" dxfId="644" priority="254" operator="between">
      <formula>0.15</formula>
      <formula>0.25</formula>
    </cfRule>
    <cfRule type="cellIs" dxfId="643" priority="253" operator="greaterThanOrEqual">
      <formula>0.25</formula>
    </cfRule>
    <cfRule type="cellIs" dxfId="642" priority="255" operator="between">
      <formula>0.05</formula>
      <formula>0.15</formula>
    </cfRule>
  </conditionalFormatting>
  <conditionalFormatting sqref="V7:V8">
    <cfRule type="cellIs" dxfId="641" priority="246" operator="lessThanOrEqual">
      <formula>-0.15</formula>
    </cfRule>
    <cfRule type="cellIs" dxfId="640" priority="245" operator="between">
      <formula>-0.15</formula>
      <formula>-0.05</formula>
    </cfRule>
    <cfRule type="cellIs" dxfId="639" priority="244" operator="between">
      <formula>-0.05</formula>
      <formula>0.05</formula>
    </cfRule>
    <cfRule type="cellIs" dxfId="638" priority="243" operator="between">
      <formula>0.05</formula>
      <formula>0.15</formula>
    </cfRule>
    <cfRule type="cellIs" dxfId="637" priority="242" operator="between">
      <formula>0.15</formula>
      <formula>0.25</formula>
    </cfRule>
    <cfRule type="cellIs" dxfId="636" priority="241" operator="greaterThanOrEqual">
      <formula>0.25</formula>
    </cfRule>
  </conditionalFormatting>
  <conditionalFormatting sqref="V11:V12">
    <cfRule type="cellIs" dxfId="635" priority="219" operator="between">
      <formula>0.05</formula>
      <formula>0.15</formula>
    </cfRule>
    <cfRule type="cellIs" dxfId="634" priority="218" operator="between">
      <formula>0.15</formula>
      <formula>0.25</formula>
    </cfRule>
    <cfRule type="cellIs" dxfId="633" priority="222" operator="lessThanOrEqual">
      <formula>-0.15</formula>
    </cfRule>
    <cfRule type="cellIs" dxfId="632" priority="220" operator="between">
      <formula>-0.05</formula>
      <formula>0.05</formula>
    </cfRule>
    <cfRule type="cellIs" dxfId="631" priority="217" operator="greaterThanOrEqual">
      <formula>0.25</formula>
    </cfRule>
    <cfRule type="cellIs" dxfId="630" priority="221" operator="between">
      <formula>-0.15</formula>
      <formula>-0.05</formula>
    </cfRule>
  </conditionalFormatting>
  <conditionalFormatting sqref="V15:V16">
    <cfRule type="cellIs" dxfId="629" priority="193" operator="greaterThanOrEqual">
      <formula>0.25</formula>
    </cfRule>
    <cfRule type="cellIs" dxfId="628" priority="194" operator="between">
      <formula>0.15</formula>
      <formula>0.25</formula>
    </cfRule>
    <cfRule type="cellIs" dxfId="627" priority="195" operator="between">
      <formula>0.05</formula>
      <formula>0.15</formula>
    </cfRule>
    <cfRule type="cellIs" dxfId="626" priority="196" operator="between">
      <formula>-0.05</formula>
      <formula>0.05</formula>
    </cfRule>
    <cfRule type="cellIs" dxfId="625" priority="197" operator="between">
      <formula>-0.15</formula>
      <formula>-0.05</formula>
    </cfRule>
    <cfRule type="cellIs" dxfId="624" priority="198" operator="lessThanOrEqual">
      <formula>-0.15</formula>
    </cfRule>
  </conditionalFormatting>
  <conditionalFormatting sqref="V19:V20">
    <cfRule type="cellIs" dxfId="623" priority="174" operator="lessThanOrEqual">
      <formula>-0.15</formula>
    </cfRule>
    <cfRule type="cellIs" dxfId="622" priority="173" operator="between">
      <formula>-0.15</formula>
      <formula>-0.05</formula>
    </cfRule>
    <cfRule type="cellIs" dxfId="621" priority="172" operator="between">
      <formula>-0.05</formula>
      <formula>0.05</formula>
    </cfRule>
    <cfRule type="cellIs" dxfId="620" priority="171" operator="between">
      <formula>0.05</formula>
      <formula>0.15</formula>
    </cfRule>
    <cfRule type="cellIs" dxfId="619" priority="170" operator="between">
      <formula>0.15</formula>
      <formula>0.25</formula>
    </cfRule>
    <cfRule type="cellIs" dxfId="618" priority="169" operator="greaterThanOrEqual">
      <formula>0.25</formula>
    </cfRule>
  </conditionalFormatting>
  <conditionalFormatting sqref="V23:V24">
    <cfRule type="cellIs" dxfId="617" priority="150" operator="lessThanOrEqual">
      <formula>-0.15</formula>
    </cfRule>
    <cfRule type="cellIs" dxfId="616" priority="149" operator="between">
      <formula>-0.15</formula>
      <formula>-0.05</formula>
    </cfRule>
    <cfRule type="cellIs" dxfId="615" priority="148" operator="between">
      <formula>-0.05</formula>
      <formula>0.05</formula>
    </cfRule>
    <cfRule type="cellIs" dxfId="614" priority="147" operator="between">
      <formula>0.05</formula>
      <formula>0.15</formula>
    </cfRule>
    <cfRule type="cellIs" dxfId="613" priority="146" operator="between">
      <formula>0.15</formula>
      <formula>0.25</formula>
    </cfRule>
    <cfRule type="cellIs" dxfId="612" priority="145" operator="greaterThanOrEqual">
      <formula>0.25</formula>
    </cfRule>
  </conditionalFormatting>
  <conditionalFormatting sqref="V27:V28">
    <cfRule type="cellIs" dxfId="611" priority="114" operator="lessThanOrEqual">
      <formula>-0.15</formula>
    </cfRule>
    <cfRule type="cellIs" dxfId="610" priority="113" operator="between">
      <formula>-0.15</formula>
      <formula>-0.05</formula>
    </cfRule>
    <cfRule type="cellIs" dxfId="609" priority="112" operator="between">
      <formula>-0.05</formula>
      <formula>0.05</formula>
    </cfRule>
    <cfRule type="cellIs" dxfId="608" priority="111" operator="between">
      <formula>0.05</formula>
      <formula>0.15</formula>
    </cfRule>
    <cfRule type="cellIs" dxfId="607" priority="110" operator="between">
      <formula>0.15</formula>
      <formula>0.25</formula>
    </cfRule>
    <cfRule type="cellIs" dxfId="606" priority="109" operator="greaterThanOrEqual">
      <formula>0.25</formula>
    </cfRule>
  </conditionalFormatting>
  <conditionalFormatting sqref="V31:V32">
    <cfRule type="cellIs" dxfId="605" priority="101" operator="between">
      <formula>-0.15</formula>
      <formula>-0.05</formula>
    </cfRule>
    <cfRule type="cellIs" dxfId="604" priority="100" operator="between">
      <formula>-0.05</formula>
      <formula>0.05</formula>
    </cfRule>
    <cfRule type="cellIs" dxfId="603" priority="99" operator="between">
      <formula>0.05</formula>
      <formula>0.15</formula>
    </cfRule>
    <cfRule type="cellIs" dxfId="602" priority="98" operator="between">
      <formula>0.15</formula>
      <formula>0.25</formula>
    </cfRule>
    <cfRule type="cellIs" dxfId="601" priority="97" operator="greaterThanOrEqual">
      <formula>0.25</formula>
    </cfRule>
    <cfRule type="cellIs" dxfId="600" priority="102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37827-64BF-4066-92D1-AF3EA6286C7A}">
  <dimension ref="B1:V33"/>
  <sheetViews>
    <sheetView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6.6640625" customWidth="1"/>
    <col min="8" max="8" width="5.5546875" customWidth="1"/>
    <col min="9" max="9" width="7.33203125" bestFit="1" customWidth="1"/>
    <col min="10" max="10" width="7.109375" style="3" bestFit="1" customWidth="1"/>
    <col min="11" max="11" width="7.77734375" style="3" bestFit="1" customWidth="1"/>
    <col min="12" max="13" width="20" customWidth="1"/>
    <col min="14" max="14" width="6.6640625" customWidth="1"/>
    <col min="15" max="15" width="7.77734375" customWidth="1"/>
    <col min="16" max="16" width="6.109375" customWidth="1"/>
    <col min="17" max="17" width="6.109375" style="2" customWidth="1"/>
    <col min="18" max="18" width="6.6640625" customWidth="1"/>
    <col min="19" max="19" width="5.5546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7.2" customHeight="1" x14ac:dyDescent="0.3">
      <c r="C1" s="1"/>
      <c r="D1" s="1"/>
      <c r="G1" s="1"/>
      <c r="N1" s="1"/>
      <c r="O1" s="1"/>
      <c r="R1" s="1"/>
    </row>
    <row r="2" spans="2:22" x14ac:dyDescent="0.3">
      <c r="B2" s="2" t="s">
        <v>18</v>
      </c>
      <c r="C2">
        <f>2.6+70*0.01</f>
        <v>3.3000000000000003</v>
      </c>
      <c r="D2" s="13">
        <f>J2/2</f>
        <v>1.3888888888888888E-2</v>
      </c>
      <c r="E2" s="1" t="s">
        <v>42</v>
      </c>
      <c r="F2" s="4">
        <v>2.7777777777777776E-2</v>
      </c>
      <c r="G2" s="14" t="s">
        <v>116</v>
      </c>
      <c r="I2" s="2" t="s">
        <v>0</v>
      </c>
      <c r="J2" s="13">
        <v>2.7777777777777776E-2</v>
      </c>
      <c r="M2" s="2" t="s">
        <v>23</v>
      </c>
      <c r="N2">
        <f>2.8+75*0.01</f>
        <v>3.55</v>
      </c>
      <c r="O2" s="13">
        <f>U2/2</f>
        <v>1.3888888888888888E-2</v>
      </c>
      <c r="P2" s="1" t="s">
        <v>42</v>
      </c>
      <c r="Q2" s="4">
        <v>2.7777777777777776E-2</v>
      </c>
      <c r="R2" s="14" t="s">
        <v>116</v>
      </c>
      <c r="T2" s="2" t="s">
        <v>0</v>
      </c>
      <c r="U2" s="13">
        <v>2.7777777777777776E-2</v>
      </c>
    </row>
    <row r="3" spans="2:22" x14ac:dyDescent="0.3">
      <c r="B3" t="s">
        <v>81</v>
      </c>
      <c r="C3" s="5">
        <v>1.1782407407407406E-2</v>
      </c>
      <c r="D3" s="6">
        <f>(C3-D2)/D2</f>
        <v>-0.1516666666666667</v>
      </c>
      <c r="E3" s="7">
        <f>C3/C2</f>
        <v>3.5704264870931529E-3</v>
      </c>
      <c r="F3" s="8">
        <f>E3/$P$15</f>
        <v>1.4434650411495558</v>
      </c>
      <c r="G3" s="15">
        <f>C3*J2/J3</f>
        <v>1.1216889241482656E-2</v>
      </c>
      <c r="I3" s="12" t="s">
        <v>21</v>
      </c>
      <c r="J3" s="5">
        <v>2.9178240740740741E-2</v>
      </c>
      <c r="K3" s="6">
        <f>(J3-J2)/J2</f>
        <v>5.0416666666666721E-2</v>
      </c>
      <c r="M3" t="s">
        <v>97</v>
      </c>
      <c r="N3" s="5">
        <v>1.2118055555555556E-2</v>
      </c>
      <c r="O3" s="6">
        <f>(N3-O2)/O2</f>
        <v>-0.12749999999999995</v>
      </c>
      <c r="P3" s="7">
        <f>N3/N2</f>
        <v>3.4135367762128327E-3</v>
      </c>
      <c r="Q3" s="8">
        <f>P3/$P$15</f>
        <v>1.3800370966755671</v>
      </c>
      <c r="R3" s="15">
        <f>N3*U2/U3</f>
        <v>1.3359363037819632E-2</v>
      </c>
      <c r="T3" t="s">
        <v>52</v>
      </c>
      <c r="U3" s="5">
        <v>2.5196759259259256E-2</v>
      </c>
      <c r="V3" s="6">
        <f>(U3-U2)/U2</f>
        <v>-9.2916666666666745E-2</v>
      </c>
    </row>
    <row r="4" spans="2:22" x14ac:dyDescent="0.3">
      <c r="B4" t="s">
        <v>82</v>
      </c>
      <c r="C4" s="5">
        <v>1.283564814814815E-2</v>
      </c>
      <c r="D4" s="6">
        <f>(C4-D2)/D2</f>
        <v>-7.5833333333333156E-2</v>
      </c>
      <c r="E4" s="7">
        <f>C4/C2</f>
        <v>3.8895903479236812E-3</v>
      </c>
      <c r="F4" s="8">
        <f>E4/$P$15</f>
        <v>1.5724977707611569</v>
      </c>
      <c r="G4" s="18">
        <f>(G3-D2)/D2</f>
        <v>-0.19238397461324874</v>
      </c>
      <c r="I4" t="s">
        <v>80</v>
      </c>
      <c r="J4" s="5">
        <v>3.2870370370370376E-2</v>
      </c>
      <c r="K4" s="6">
        <f>(J4-J2)/J2</f>
        <v>0.1833333333333336</v>
      </c>
      <c r="M4" t="s">
        <v>98</v>
      </c>
      <c r="N4" s="5">
        <v>1.3078703703703703E-2</v>
      </c>
      <c r="O4" s="6">
        <f>(N4-O2)/O2</f>
        <v>-5.8333333333333293E-2</v>
      </c>
      <c r="P4" s="7">
        <f>N4/N2</f>
        <v>3.6841418883672406E-3</v>
      </c>
      <c r="Q4" s="8">
        <f>P4/$P$15</f>
        <v>1.4894383182840407</v>
      </c>
      <c r="R4" s="18">
        <f>(R3-O2)/O2</f>
        <v>-3.8125861276986445E-2</v>
      </c>
      <c r="T4" t="s">
        <v>22</v>
      </c>
      <c r="U4" s="5">
        <v>2.9710648148148149E-2</v>
      </c>
      <c r="V4" s="6">
        <f>(U4-U2)/U2</f>
        <v>6.9583333333333428E-2</v>
      </c>
    </row>
    <row r="5" spans="2:22" ht="7.2" customHeight="1" x14ac:dyDescent="0.3">
      <c r="C5" s="5"/>
      <c r="D5" s="4"/>
      <c r="E5" s="7"/>
      <c r="F5" s="8"/>
      <c r="G5" s="15"/>
      <c r="J5"/>
      <c r="K5"/>
      <c r="N5" s="5"/>
      <c r="O5" s="4"/>
      <c r="P5" s="7"/>
      <c r="Q5" s="8"/>
      <c r="R5" s="15"/>
      <c r="U5"/>
      <c r="V5"/>
    </row>
    <row r="6" spans="2:22" x14ac:dyDescent="0.3">
      <c r="B6" s="2" t="s">
        <v>28</v>
      </c>
      <c r="C6">
        <f>4.2+120*0.01</f>
        <v>5.4</v>
      </c>
      <c r="D6" s="13">
        <f>J6/2</f>
        <v>2.0833333333333332E-2</v>
      </c>
      <c r="E6" s="1" t="s">
        <v>42</v>
      </c>
      <c r="F6" s="4">
        <v>2.7777777777777776E-2</v>
      </c>
      <c r="G6" s="16"/>
      <c r="I6" s="2" t="s">
        <v>0</v>
      </c>
      <c r="J6" s="11">
        <v>4.1666666666666664E-2</v>
      </c>
      <c r="M6" s="2" t="s">
        <v>32</v>
      </c>
      <c r="N6">
        <f>4.8+140*0.01</f>
        <v>6.2</v>
      </c>
      <c r="O6" s="13">
        <f>U6/3</f>
        <v>2.0833333333333332E-2</v>
      </c>
      <c r="P6" s="1" t="s">
        <v>42</v>
      </c>
      <c r="Q6" s="4">
        <v>2.7777777777777776E-2</v>
      </c>
      <c r="R6" s="16"/>
      <c r="T6" s="2" t="s">
        <v>0</v>
      </c>
      <c r="U6" s="11">
        <v>6.25E-2</v>
      </c>
    </row>
    <row r="7" spans="2:22" x14ac:dyDescent="0.3">
      <c r="B7" t="s">
        <v>83</v>
      </c>
      <c r="C7" s="5">
        <v>1.9016203703703705E-2</v>
      </c>
      <c r="D7" s="6">
        <f>(C7-D6)/D6</f>
        <v>-8.722222222222209E-2</v>
      </c>
      <c r="E7" s="7">
        <f>C7/C6</f>
        <v>3.521519204389575E-3</v>
      </c>
      <c r="F7" s="8">
        <f>E7/$P$15</f>
        <v>1.4236926265387433</v>
      </c>
      <c r="G7" s="15">
        <f>C7*J6/J7</f>
        <v>1.9762798306389533E-2</v>
      </c>
      <c r="I7" t="s">
        <v>4</v>
      </c>
      <c r="J7" s="5">
        <v>4.0092592592592589E-2</v>
      </c>
      <c r="K7" s="6">
        <f>(J7-J6)/J6</f>
        <v>-3.7777777777777799E-2</v>
      </c>
      <c r="M7" t="s">
        <v>100</v>
      </c>
      <c r="N7" s="5">
        <v>1.8229166666666668E-2</v>
      </c>
      <c r="O7" s="6">
        <f>(N7-O6)/O6</f>
        <v>-0.12499999999999989</v>
      </c>
      <c r="P7" s="7">
        <f>N7/N6</f>
        <v>2.9401881720430107E-3</v>
      </c>
      <c r="Q7" s="8">
        <f>P7/$P$15</f>
        <v>1.1886699967321785</v>
      </c>
      <c r="R7" s="15">
        <f>N7*U6/U7</f>
        <v>1.9834273624823696E-2</v>
      </c>
      <c r="T7" s="12" t="s">
        <v>99</v>
      </c>
      <c r="U7" s="3">
        <v>5.7442129629629628E-2</v>
      </c>
      <c r="V7" s="6">
        <f>(U7-U6)/U6</f>
        <v>-8.0925925925925957E-2</v>
      </c>
    </row>
    <row r="8" spans="2:22" x14ac:dyDescent="0.3">
      <c r="B8" t="s">
        <v>84</v>
      </c>
      <c r="C8" s="5">
        <v>1.9479166666666669E-2</v>
      </c>
      <c r="D8" s="6">
        <f>(C8-D6)/D6</f>
        <v>-6.4999999999999836E-2</v>
      </c>
      <c r="E8" s="7">
        <f>C8/C6</f>
        <v>3.6072530864197532E-3</v>
      </c>
      <c r="F8" s="8">
        <f>E8/$P$15</f>
        <v>1.4583534330278178</v>
      </c>
      <c r="G8" s="18">
        <f>(G7-D6)/D6</f>
        <v>-5.1385681293302343E-2</v>
      </c>
      <c r="I8" t="s">
        <v>11</v>
      </c>
      <c r="J8" s="5">
        <v>4.1226851851851855E-2</v>
      </c>
      <c r="K8" s="6">
        <f>(J8-J6)/J6</f>
        <v>-1.0555555555555429E-2</v>
      </c>
      <c r="M8" t="s">
        <v>8</v>
      </c>
      <c r="N8" s="5">
        <v>1.8402777777777778E-2</v>
      </c>
      <c r="O8" s="6">
        <f>(N8-O6)/O6</f>
        <v>-0.11666666666666659</v>
      </c>
      <c r="P8" s="7">
        <f>N8/N6</f>
        <v>2.9681899641577059E-3</v>
      </c>
      <c r="Q8" s="8">
        <f>P8/$P$15</f>
        <v>1.1999906633677231</v>
      </c>
      <c r="R8" s="18">
        <f>(R7-O6)/O6</f>
        <v>-4.7954866008462549E-2</v>
      </c>
      <c r="T8" t="s">
        <v>10</v>
      </c>
      <c r="U8" s="3">
        <v>6.368055555555556E-2</v>
      </c>
      <c r="V8" s="6">
        <f>(U8-U6)/U6</f>
        <v>1.8888888888888955E-2</v>
      </c>
    </row>
    <row r="9" spans="2:22" ht="7.2" customHeight="1" x14ac:dyDescent="0.3">
      <c r="G9" s="16"/>
      <c r="R9" s="16"/>
    </row>
    <row r="10" spans="2:22" x14ac:dyDescent="0.3">
      <c r="B10" s="2" t="s">
        <v>35</v>
      </c>
      <c r="C10" s="10">
        <f>4.6+140*0.01</f>
        <v>6</v>
      </c>
      <c r="D10" s="13">
        <f>J10/2</f>
        <v>2.4305555555555556E-2</v>
      </c>
      <c r="E10" s="1" t="s">
        <v>42</v>
      </c>
      <c r="F10" s="4">
        <v>2.7777777777777776E-2</v>
      </c>
      <c r="G10" s="17"/>
      <c r="I10" s="2" t="s">
        <v>0</v>
      </c>
      <c r="J10" s="11">
        <v>4.8611111111111112E-2</v>
      </c>
      <c r="M10" s="2" t="s">
        <v>39</v>
      </c>
      <c r="N10">
        <f>5.1+210*0.01</f>
        <v>7.1999999999999993</v>
      </c>
      <c r="O10" s="13">
        <f>U10/3</f>
        <v>2.4305555555555556E-2</v>
      </c>
      <c r="P10" s="1" t="s">
        <v>42</v>
      </c>
      <c r="Q10" s="4">
        <v>2.7777777777777776E-2</v>
      </c>
      <c r="R10" s="17"/>
      <c r="T10" s="2" t="s">
        <v>0</v>
      </c>
      <c r="U10" s="11">
        <v>7.2916666666666671E-2</v>
      </c>
    </row>
    <row r="11" spans="2:22" x14ac:dyDescent="0.3">
      <c r="B11" t="s">
        <v>85</v>
      </c>
      <c r="C11" s="5">
        <v>2.1921296296296296E-2</v>
      </c>
      <c r="D11" s="6">
        <f>(C11-D10)/D10</f>
        <v>-9.809523809523811E-2</v>
      </c>
      <c r="E11" s="7">
        <f>C11/C10</f>
        <v>3.6535493827160492E-3</v>
      </c>
      <c r="F11" s="8">
        <f>E11/$P$15</f>
        <v>1.4770702685319181</v>
      </c>
      <c r="G11" s="15">
        <f>C11*J10/J11</f>
        <v>2.1356864867651232E-2</v>
      </c>
      <c r="I11" t="s">
        <v>69</v>
      </c>
      <c r="J11" s="3">
        <v>4.9895833333333334E-2</v>
      </c>
      <c r="K11" s="6">
        <f>(J11-J10)/J10</f>
        <v>2.6428571428571419E-2</v>
      </c>
      <c r="M11" t="s">
        <v>102</v>
      </c>
      <c r="N11" s="5">
        <v>1.954861111111111E-2</v>
      </c>
      <c r="O11" s="6">
        <f>(N11-O10)/O10</f>
        <v>-0.19571428571428576</v>
      </c>
      <c r="P11" s="7">
        <f>N11/N10</f>
        <v>2.71508487654321E-3</v>
      </c>
      <c r="Q11" s="8">
        <f>P11/$P$15</f>
        <v>1.0976644155008843</v>
      </c>
      <c r="R11" s="15">
        <f>N11*U10/U11</f>
        <v>2.282784986098239E-2</v>
      </c>
      <c r="T11" t="s">
        <v>2</v>
      </c>
      <c r="U11" s="3">
        <v>6.2442129629629632E-2</v>
      </c>
      <c r="V11" s="6">
        <f>(U11-U10)/U10</f>
        <v>-0.14365079365079367</v>
      </c>
    </row>
    <row r="12" spans="2:22" x14ac:dyDescent="0.3">
      <c r="B12" t="s">
        <v>86</v>
      </c>
      <c r="C12" s="5">
        <v>2.2280092592592591E-2</v>
      </c>
      <c r="D12" s="6">
        <f>(C12-D10)/D10</f>
        <v>-8.3333333333333412E-2</v>
      </c>
      <c r="E12" s="7">
        <f>C12/C10</f>
        <v>3.7133487654320983E-3</v>
      </c>
      <c r="F12" s="8">
        <f>E12/$P$15</f>
        <v>1.5012461810580475</v>
      </c>
      <c r="G12" s="18">
        <f>(G11-D10)/D10</f>
        <v>-0.12131755973092076</v>
      </c>
      <c r="I12" t="s">
        <v>15</v>
      </c>
      <c r="J12" s="3">
        <v>5.019675925925926E-2</v>
      </c>
      <c r="K12" s="6">
        <f>(J12-J10)/J10</f>
        <v>3.2619047619047624E-2</v>
      </c>
      <c r="M12" t="s">
        <v>103</v>
      </c>
      <c r="N12" s="5">
        <v>1.9629629629629629E-2</v>
      </c>
      <c r="O12" s="6">
        <f>(N12-O10)/O10</f>
        <v>-0.19238095238095243</v>
      </c>
      <c r="P12" s="7">
        <f>N12/N10</f>
        <v>2.7263374485596709E-3</v>
      </c>
      <c r="Q12" s="8">
        <f>P12/$P$15</f>
        <v>1.1022136463525753</v>
      </c>
      <c r="R12" s="18">
        <f>(R11-O10)/O10</f>
        <v>-6.0797034291010243E-2</v>
      </c>
      <c r="T12" t="s">
        <v>101</v>
      </c>
      <c r="U12" s="3">
        <v>6.2476851851851846E-2</v>
      </c>
      <c r="V12" s="6">
        <f>(U12-U10)/U10</f>
        <v>-0.14317460317460332</v>
      </c>
    </row>
    <row r="13" spans="2:22" ht="7.2" customHeight="1" x14ac:dyDescent="0.3">
      <c r="G13" s="15"/>
      <c r="R13" s="15"/>
    </row>
    <row r="14" spans="2:22" x14ac:dyDescent="0.3">
      <c r="B14" s="2" t="s">
        <v>43</v>
      </c>
      <c r="C14">
        <f>5.1+210*0.01</f>
        <v>7.1999999999999993</v>
      </c>
      <c r="D14" s="13">
        <f>J14/3</f>
        <v>2.7777777777777776E-2</v>
      </c>
      <c r="E14" s="1" t="s">
        <v>42</v>
      </c>
      <c r="F14" s="4">
        <v>2.7777777777777776E-2</v>
      </c>
      <c r="G14" s="16"/>
      <c r="I14" s="2" t="s">
        <v>0</v>
      </c>
      <c r="J14" s="11">
        <v>8.3333333333333329E-2</v>
      </c>
      <c r="M14" s="2" t="s">
        <v>46</v>
      </c>
      <c r="N14">
        <f>7.1+260*0.01</f>
        <v>9.6999999999999993</v>
      </c>
      <c r="O14" s="13">
        <f>U14/3</f>
        <v>2.7777777777777776E-2</v>
      </c>
      <c r="P14" s="1" t="s">
        <v>42</v>
      </c>
      <c r="Q14" s="4">
        <v>2.7777777777777776E-2</v>
      </c>
      <c r="R14" s="16"/>
      <c r="T14" s="2" t="s">
        <v>0</v>
      </c>
      <c r="U14" s="11">
        <v>8.3333333333333329E-2</v>
      </c>
    </row>
    <row r="15" spans="2:22" x14ac:dyDescent="0.3">
      <c r="B15" t="s">
        <v>87</v>
      </c>
      <c r="C15" s="5">
        <v>2.0162037037037037E-2</v>
      </c>
      <c r="D15" s="6">
        <f>(C15-D14)/D14</f>
        <v>-0.27416666666666661</v>
      </c>
      <c r="E15" s="7">
        <f>C15/C14</f>
        <v>2.8002829218107001E-3</v>
      </c>
      <c r="F15" s="8">
        <f>E15/$P$15</f>
        <v>1.1321085919494025</v>
      </c>
      <c r="G15" s="15">
        <f>C15*J14/J15</f>
        <v>2.5259555710225624E-2</v>
      </c>
      <c r="I15" t="s">
        <v>9</v>
      </c>
      <c r="J15" s="3">
        <v>6.6516203703703702E-2</v>
      </c>
      <c r="K15" s="6">
        <f>(J15-J14)/J14</f>
        <v>-0.20180555555555552</v>
      </c>
      <c r="M15" t="s">
        <v>12</v>
      </c>
      <c r="N15" s="5">
        <v>2.3993055555555556E-2</v>
      </c>
      <c r="O15" s="6">
        <f>(N15-O14)/O14</f>
        <v>-0.13624999999999995</v>
      </c>
      <c r="P15" s="7">
        <f>N15/N14</f>
        <v>2.473510882016037E-3</v>
      </c>
      <c r="Q15" s="9">
        <f>P15/$P$15</f>
        <v>1</v>
      </c>
      <c r="R15" s="15">
        <f>N15*U14/U15</f>
        <v>2.5076208448250828E-2</v>
      </c>
      <c r="T15" t="s">
        <v>2</v>
      </c>
      <c r="U15" s="3">
        <v>7.9733796296296303E-2</v>
      </c>
      <c r="V15" s="6">
        <f>(U15-U14)/U14</f>
        <v>-4.3194444444444313E-2</v>
      </c>
    </row>
    <row r="16" spans="2:22" x14ac:dyDescent="0.3">
      <c r="B16" t="s">
        <v>6</v>
      </c>
      <c r="C16" s="5">
        <v>2.074074074074074E-2</v>
      </c>
      <c r="D16" s="6">
        <f>(C16-D14)/D14</f>
        <v>-0.2533333333333333</v>
      </c>
      <c r="E16" s="7">
        <f>C16/C14</f>
        <v>2.8806584362139919E-3</v>
      </c>
      <c r="F16" s="8">
        <f>E16/$P$15</f>
        <v>1.1646030980329098</v>
      </c>
      <c r="G16" s="18">
        <f>(G15-D14)/D14</f>
        <v>-9.0655994431877468E-2</v>
      </c>
      <c r="I16" t="s">
        <v>14</v>
      </c>
      <c r="J16" s="3">
        <v>7.1516203703703707E-2</v>
      </c>
      <c r="K16" s="6">
        <f>(J16-J14)/J14</f>
        <v>-0.14180555555555546</v>
      </c>
      <c r="M16" t="s">
        <v>105</v>
      </c>
      <c r="N16" s="5">
        <v>2.5127314814814811E-2</v>
      </c>
      <c r="O16" s="6">
        <f>(N16-O14)/O14</f>
        <v>-9.5416666666666761E-2</v>
      </c>
      <c r="P16" s="7">
        <f>N16/N14</f>
        <v>2.5904448262695683E-3</v>
      </c>
      <c r="Q16" s="8">
        <f>P16/$P$15</f>
        <v>1.047274481427882</v>
      </c>
      <c r="R16" s="18">
        <f>(R15-O14)/O14</f>
        <v>-9.7256495862970138E-2</v>
      </c>
      <c r="T16" t="s">
        <v>104</v>
      </c>
      <c r="U16" s="3">
        <v>8.6018518518518508E-2</v>
      </c>
      <c r="V16" s="6">
        <f>(U16-U14)/U14</f>
        <v>3.2222222222222152E-2</v>
      </c>
    </row>
    <row r="17" spans="2:22" ht="7.2" customHeight="1" x14ac:dyDescent="0.3">
      <c r="G17" s="16"/>
      <c r="R17" s="16"/>
    </row>
    <row r="18" spans="2:22" x14ac:dyDescent="0.3">
      <c r="B18" s="2" t="s">
        <v>49</v>
      </c>
      <c r="C18">
        <f>4.4+130*0.01</f>
        <v>5.7</v>
      </c>
      <c r="D18" s="13">
        <f>J18/3</f>
        <v>2.4305555555555556E-2</v>
      </c>
      <c r="E18" s="1" t="s">
        <v>42</v>
      </c>
      <c r="F18" s="4">
        <v>2.7777777777777776E-2</v>
      </c>
      <c r="G18" s="16"/>
      <c r="I18" s="2" t="s">
        <v>0</v>
      </c>
      <c r="J18" s="11">
        <v>7.2916666666666671E-2</v>
      </c>
      <c r="M18" s="2" t="s">
        <v>50</v>
      </c>
      <c r="N18">
        <f>5.2+210*0.01</f>
        <v>7.3000000000000007</v>
      </c>
      <c r="O18" s="13">
        <f>U18/3</f>
        <v>2.4305555555555556E-2</v>
      </c>
      <c r="P18" s="1" t="s">
        <v>42</v>
      </c>
      <c r="Q18" s="4">
        <v>2.7777777777777776E-2</v>
      </c>
      <c r="R18" s="16"/>
      <c r="T18" s="2" t="s">
        <v>0</v>
      </c>
      <c r="U18" s="11">
        <v>7.2916666666666671E-2</v>
      </c>
    </row>
    <row r="19" spans="2:22" x14ac:dyDescent="0.3">
      <c r="B19" t="s">
        <v>88</v>
      </c>
      <c r="C19" s="5">
        <v>2.3009259259259257E-2</v>
      </c>
      <c r="D19" s="6">
        <f>(C19-D18)/D18</f>
        <v>-5.3333333333333441E-2</v>
      </c>
      <c r="E19" s="7">
        <f>C19/C18</f>
        <v>4.0367121507472381E-3</v>
      </c>
      <c r="F19" s="8">
        <f>E19/$P$15</f>
        <v>1.6319767097434852</v>
      </c>
      <c r="G19" s="15">
        <f>C19*J18/J19</f>
        <v>2.2000050589366112E-2</v>
      </c>
      <c r="I19" t="s">
        <v>3</v>
      </c>
      <c r="J19" s="3">
        <v>7.6261574074074079E-2</v>
      </c>
      <c r="K19" s="6">
        <f>(J19-J18)/J18</f>
        <v>4.5873015873015871E-2</v>
      </c>
      <c r="M19" t="s">
        <v>107</v>
      </c>
      <c r="N19" s="5">
        <v>2.1168981481481483E-2</v>
      </c>
      <c r="O19" s="6">
        <f>(N19-O18)/O18</f>
        <v>-0.12904761904761899</v>
      </c>
      <c r="P19" s="7">
        <f>N19/N18</f>
        <v>2.8998604769152714E-3</v>
      </c>
      <c r="Q19" s="8">
        <f>P19/$P$15</f>
        <v>1.1723661690753258</v>
      </c>
      <c r="R19" s="15">
        <f>N19*U18/U19</f>
        <v>2.1524303313966001E-2</v>
      </c>
      <c r="T19" t="s">
        <v>106</v>
      </c>
      <c r="U19" s="3">
        <v>7.1712962962962964E-2</v>
      </c>
      <c r="V19" s="6">
        <f>(U19-U18)/U18</f>
        <v>-1.6507936507936551E-2</v>
      </c>
    </row>
    <row r="20" spans="2:22" x14ac:dyDescent="0.3">
      <c r="B20" t="s">
        <v>7</v>
      </c>
      <c r="C20" s="5">
        <v>2.3032407407407404E-2</v>
      </c>
      <c r="D20" s="6">
        <f>(C20-D18)/D18</f>
        <v>-5.2380952380952528E-2</v>
      </c>
      <c r="E20" s="7">
        <f>C20/C18</f>
        <v>4.0407732293697195E-3</v>
      </c>
      <c r="F20" s="8">
        <f>E20/$P$15</f>
        <v>1.6336185374192833</v>
      </c>
      <c r="G20" s="18">
        <f>(G19-D18)/D18</f>
        <v>-9.4855061466079998E-2</v>
      </c>
      <c r="I20" t="s">
        <v>52</v>
      </c>
      <c r="J20" s="3">
        <v>8.4282407407407403E-2</v>
      </c>
      <c r="K20" s="6">
        <f>(J20-J18)/J18</f>
        <v>0.15587301587301575</v>
      </c>
      <c r="M20" t="s">
        <v>108</v>
      </c>
      <c r="N20" s="5">
        <v>2.165509259259259E-2</v>
      </c>
      <c r="O20" s="6">
        <f>(N20-O18)/O18</f>
        <v>-0.10904761904761916</v>
      </c>
      <c r="P20" s="7">
        <f>N20/N18</f>
        <v>2.9664510400811764E-3</v>
      </c>
      <c r="Q20" s="8">
        <f>P20/$P$15</f>
        <v>1.1992876448004013</v>
      </c>
      <c r="R20" s="18">
        <f>(R19-O18)/O18</f>
        <v>-0.11442866365397028</v>
      </c>
      <c r="T20" t="s">
        <v>17</v>
      </c>
      <c r="U20" s="3">
        <v>7.1840277777777781E-2</v>
      </c>
      <c r="V20" s="6">
        <f>(U20-U18)/U18</f>
        <v>-1.4761904761904785E-2</v>
      </c>
    </row>
    <row r="21" spans="2:22" ht="7.2" customHeight="1" x14ac:dyDescent="0.3">
      <c r="G21" s="15"/>
      <c r="R21" s="15"/>
    </row>
    <row r="22" spans="2:22" x14ac:dyDescent="0.3">
      <c r="B22" s="2" t="s">
        <v>59</v>
      </c>
      <c r="C22">
        <f>3.6+100*0.01</f>
        <v>4.5999999999999996</v>
      </c>
      <c r="D22" s="13">
        <f>J22/3</f>
        <v>2.0833333333333332E-2</v>
      </c>
      <c r="E22" s="1" t="s">
        <v>42</v>
      </c>
      <c r="F22" s="4">
        <v>2.7777777777777776E-2</v>
      </c>
      <c r="G22" s="16"/>
      <c r="I22" s="2" t="s">
        <v>0</v>
      </c>
      <c r="J22" s="11">
        <v>6.25E-2</v>
      </c>
      <c r="M22" s="2" t="s">
        <v>58</v>
      </c>
      <c r="N22">
        <f>4.7+140*0.01</f>
        <v>6.1000000000000005</v>
      </c>
      <c r="O22" s="13">
        <f>U22/3</f>
        <v>2.0833333333333332E-2</v>
      </c>
      <c r="P22" s="1" t="s">
        <v>42</v>
      </c>
      <c r="Q22" s="4">
        <v>2.7777777777777776E-2</v>
      </c>
      <c r="R22" s="16"/>
      <c r="T22" s="2" t="s">
        <v>0</v>
      </c>
      <c r="U22" s="11">
        <v>6.25E-2</v>
      </c>
    </row>
    <row r="23" spans="2:22" x14ac:dyDescent="0.3">
      <c r="B23" t="s">
        <v>89</v>
      </c>
      <c r="C23" s="5">
        <v>2.1840277777777778E-2</v>
      </c>
      <c r="D23" s="6">
        <f>(C23-D22)/D22</f>
        <v>4.8333333333333395E-2</v>
      </c>
      <c r="E23" s="7">
        <f>C23/C22</f>
        <v>4.7478864734299521E-3</v>
      </c>
      <c r="F23" s="8">
        <f>E23/$P$15</f>
        <v>1.9194928584911595</v>
      </c>
      <c r="G23" s="15">
        <f>C23*J22/J23</f>
        <v>1.7705674823600057E-2</v>
      </c>
      <c r="I23" t="s">
        <v>4</v>
      </c>
      <c r="J23" s="3">
        <v>7.7094907407407418E-2</v>
      </c>
      <c r="K23" s="6">
        <f>(J23-J22)/J22</f>
        <v>0.23351851851851868</v>
      </c>
      <c r="M23" t="s">
        <v>109</v>
      </c>
      <c r="N23" s="5">
        <v>1.8749999999999999E-2</v>
      </c>
      <c r="O23" s="6">
        <f>(N23-O22)/O22</f>
        <v>-9.9999999999999978E-2</v>
      </c>
      <c r="P23" s="7">
        <f>N23/N22</f>
        <v>3.0737704918032782E-3</v>
      </c>
      <c r="Q23" s="8">
        <f>P23/$P$15</f>
        <v>1.2426751441246942</v>
      </c>
      <c r="R23" s="15">
        <f>N23*U22/U23</f>
        <v>1.9392836621336909E-2</v>
      </c>
      <c r="T23" t="s">
        <v>52</v>
      </c>
      <c r="U23" s="3">
        <v>6.0428240740740741E-2</v>
      </c>
      <c r="V23" s="6">
        <f>(U23-U22)/U22</f>
        <v>-3.3148148148148149E-2</v>
      </c>
    </row>
    <row r="24" spans="2:22" x14ac:dyDescent="0.3">
      <c r="B24" t="s">
        <v>90</v>
      </c>
      <c r="C24" s="5">
        <v>2.224537037037037E-2</v>
      </c>
      <c r="D24" s="6">
        <f>(C24-D22)/D22</f>
        <v>6.7777777777777826E-2</v>
      </c>
      <c r="E24" s="7">
        <f>C24/C22</f>
        <v>4.8359500805152979E-3</v>
      </c>
      <c r="F24" s="8">
        <f>E24/$P$15</f>
        <v>1.9550955347217851</v>
      </c>
      <c r="G24" s="18">
        <f>(G23-D22)/D22</f>
        <v>-0.15012760846719719</v>
      </c>
      <c r="I24" t="s">
        <v>60</v>
      </c>
      <c r="J24" s="3">
        <v>8.2789351851851864E-2</v>
      </c>
      <c r="K24" s="6">
        <f>(J24-J22)/J22</f>
        <v>0.32462962962962982</v>
      </c>
      <c r="M24" t="s">
        <v>110</v>
      </c>
      <c r="N24" s="5">
        <v>1.8969907407407408E-2</v>
      </c>
      <c r="O24" s="6">
        <f>(N24-O22)/O22</f>
        <v>-8.9444444444444382E-2</v>
      </c>
      <c r="P24" s="7">
        <f>N24/N22</f>
        <v>3.1098208864602304E-3</v>
      </c>
      <c r="Q24" s="8">
        <f>P24/$P$15</f>
        <v>1.2572497291483788</v>
      </c>
      <c r="R24" s="18">
        <f>(R23-O22)/O22</f>
        <v>-6.9143842175828307E-2</v>
      </c>
      <c r="T24" t="s">
        <v>13</v>
      </c>
      <c r="U24" s="3">
        <v>6.1944444444444441E-2</v>
      </c>
      <c r="V24" s="6">
        <f>(U24-U22)/U22</f>
        <v>-8.8888888888889461E-3</v>
      </c>
    </row>
    <row r="25" spans="2:22" ht="7.2" customHeight="1" x14ac:dyDescent="0.3">
      <c r="G25" s="16"/>
      <c r="R25" s="16"/>
    </row>
    <row r="26" spans="2:22" x14ac:dyDescent="0.3">
      <c r="B26" s="2" t="s">
        <v>65</v>
      </c>
      <c r="C26">
        <f>2.9+80*0.01</f>
        <v>3.7</v>
      </c>
      <c r="D26" s="13">
        <f>J26/2</f>
        <v>2.0833333333333332E-2</v>
      </c>
      <c r="E26" s="1" t="s">
        <v>42</v>
      </c>
      <c r="F26" s="4">
        <v>2.7777777777777776E-2</v>
      </c>
      <c r="G26" s="16"/>
      <c r="I26" s="2" t="s">
        <v>0</v>
      </c>
      <c r="J26" s="11">
        <v>4.1666666666666664E-2</v>
      </c>
      <c r="M26" s="2" t="s">
        <v>66</v>
      </c>
      <c r="N26" s="10">
        <f>3.7+130*0.01</f>
        <v>5</v>
      </c>
      <c r="O26" s="13">
        <f>U26/2</f>
        <v>2.0833333333333332E-2</v>
      </c>
      <c r="P26" s="1" t="s">
        <v>42</v>
      </c>
      <c r="Q26" s="4">
        <v>2.7777777777777776E-2</v>
      </c>
      <c r="R26" s="16"/>
      <c r="T26" s="2" t="s">
        <v>0</v>
      </c>
      <c r="U26" s="11">
        <v>4.1666666666666664E-2</v>
      </c>
    </row>
    <row r="27" spans="2:22" x14ac:dyDescent="0.3">
      <c r="B27" t="s">
        <v>92</v>
      </c>
      <c r="C27" s="5">
        <v>1.9166666666666669E-2</v>
      </c>
      <c r="D27" s="6">
        <f>(C27-D26)/D26</f>
        <v>-7.9999999999999849E-2</v>
      </c>
      <c r="E27" s="7">
        <f>C27/C26</f>
        <v>5.1801801801801802E-3</v>
      </c>
      <c r="F27" s="8">
        <f>E27/$P$15</f>
        <v>2.0942621347831185</v>
      </c>
      <c r="G27" s="15">
        <f>C27*J26/J27</f>
        <v>1.8750000000000003E-2</v>
      </c>
      <c r="I27" t="s">
        <v>91</v>
      </c>
      <c r="J27" s="3">
        <v>4.2592592592592592E-2</v>
      </c>
      <c r="K27" s="6">
        <f>(J27-J26)/J26</f>
        <v>2.2222222222222254E-2</v>
      </c>
      <c r="M27" t="s">
        <v>112</v>
      </c>
      <c r="N27" s="5">
        <v>1.7013888888888887E-2</v>
      </c>
      <c r="O27" s="6">
        <f>(N27-O26)/O26</f>
        <v>-0.18333333333333335</v>
      </c>
      <c r="P27" s="7">
        <f>N27/N26</f>
        <v>3.4027777777777776E-3</v>
      </c>
      <c r="Q27" s="8">
        <f>P27/$P$15</f>
        <v>1.3756874095513745</v>
      </c>
      <c r="R27" s="15">
        <f>N27*U26/U27</f>
        <v>1.932176656151419E-2</v>
      </c>
      <c r="T27" t="s">
        <v>111</v>
      </c>
      <c r="U27" s="5">
        <v>3.6689814814814821E-2</v>
      </c>
      <c r="V27" s="6">
        <f>(U27-U26)/U26</f>
        <v>-0.11944444444444424</v>
      </c>
    </row>
    <row r="28" spans="2:22" x14ac:dyDescent="0.3">
      <c r="B28" t="s">
        <v>93</v>
      </c>
      <c r="C28" s="5">
        <v>1.982638888888889E-2</v>
      </c>
      <c r="D28" s="6">
        <f>(C28-D26)/D26</f>
        <v>-4.8333333333333228E-2</v>
      </c>
      <c r="E28" s="7">
        <f>C28/C26</f>
        <v>5.3584834834834831E-3</v>
      </c>
      <c r="F28" s="8">
        <f>E28/$P$15</f>
        <v>2.1663472444948564</v>
      </c>
      <c r="G28" s="18">
        <f>(G27-D26)/D26</f>
        <v>-9.9999999999999811E-2</v>
      </c>
      <c r="I28" t="s">
        <v>14</v>
      </c>
      <c r="J28" s="3">
        <v>4.2870370370370371E-2</v>
      </c>
      <c r="K28" s="6">
        <f>(J28-J26)/J26</f>
        <v>2.8888888888888964E-2</v>
      </c>
      <c r="M28" t="s">
        <v>113</v>
      </c>
      <c r="N28" s="5">
        <v>1.7546296296296296E-2</v>
      </c>
      <c r="O28" s="6">
        <f>(N28-O26)/O26</f>
        <v>-0.15777777777777774</v>
      </c>
      <c r="P28" s="7">
        <f>N28/N26</f>
        <v>3.5092592592592593E-3</v>
      </c>
      <c r="Q28" s="8">
        <f>P28/$P$15</f>
        <v>1.4187361312108053</v>
      </c>
      <c r="R28" s="18">
        <f>(R27-O26)/O26</f>
        <v>-7.2555205047318827E-2</v>
      </c>
      <c r="T28" t="s">
        <v>14</v>
      </c>
      <c r="U28" s="3">
        <v>4.3067129629629629E-2</v>
      </c>
      <c r="V28" s="6">
        <f>(U28-U26)/U26</f>
        <v>3.3611111111111147E-2</v>
      </c>
    </row>
    <row r="29" spans="2:22" ht="7.2" customHeight="1" x14ac:dyDescent="0.3">
      <c r="G29" s="15"/>
      <c r="R29" s="15"/>
    </row>
    <row r="30" spans="2:22" x14ac:dyDescent="0.3">
      <c r="B30" s="2" t="s">
        <v>67</v>
      </c>
      <c r="C30">
        <f>2.5+60*0.01</f>
        <v>3.1</v>
      </c>
      <c r="D30" s="13">
        <f>J30/2</f>
        <v>2.0833333333333332E-2</v>
      </c>
      <c r="E30" s="1" t="s">
        <v>42</v>
      </c>
      <c r="F30" s="4">
        <v>2.7777777777777776E-2</v>
      </c>
      <c r="G30" s="16"/>
      <c r="I30" s="2" t="s">
        <v>0</v>
      </c>
      <c r="J30" s="11">
        <v>4.1666666666666664E-2</v>
      </c>
      <c r="M30" s="2" t="s">
        <v>68</v>
      </c>
      <c r="N30">
        <f>3.3+90*0.01</f>
        <v>4.2</v>
      </c>
      <c r="O30" s="13">
        <f>U30/2</f>
        <v>2.0833333333333332E-2</v>
      </c>
      <c r="P30" s="1" t="s">
        <v>42</v>
      </c>
      <c r="Q30" s="4">
        <v>2.7777777777777776E-2</v>
      </c>
      <c r="R30" s="16"/>
      <c r="T30" s="2" t="s">
        <v>0</v>
      </c>
      <c r="U30" s="11">
        <v>4.1666666666666664E-2</v>
      </c>
    </row>
    <row r="31" spans="2:22" x14ac:dyDescent="0.3">
      <c r="B31" t="s">
        <v>95</v>
      </c>
      <c r="C31" s="5">
        <v>1.6527777777777777E-2</v>
      </c>
      <c r="D31" s="6">
        <f>(C31-D30)/D30</f>
        <v>-0.20666666666666667</v>
      </c>
      <c r="E31" s="7">
        <f>C31/C30</f>
        <v>5.3315412186379927E-3</v>
      </c>
      <c r="F31" s="8">
        <f>E31/$P$15</f>
        <v>2.1554549274076837</v>
      </c>
      <c r="G31" s="15">
        <f>C31*J30/J31</f>
        <v>1.9611074489123265E-2</v>
      </c>
      <c r="I31" t="s">
        <v>94</v>
      </c>
      <c r="J31" s="5">
        <v>3.5115740740740746E-2</v>
      </c>
      <c r="K31" s="6">
        <f>(J31-J30)/J30</f>
        <v>-0.15722222222222204</v>
      </c>
      <c r="M31" t="s">
        <v>114</v>
      </c>
      <c r="N31" s="5">
        <v>2.2129629629629628E-2</v>
      </c>
      <c r="O31" s="6">
        <f>(N31-O30)/O30</f>
        <v>6.2222222222222179E-2</v>
      </c>
      <c r="P31" s="7">
        <f>N31/N30</f>
        <v>5.2689594356261013E-3</v>
      </c>
      <c r="Q31" s="8">
        <f>P31/$P$15</f>
        <v>2.1301541359428473</v>
      </c>
      <c r="R31" s="15">
        <f>N31*U30/U31</f>
        <v>1.9981606889056099E-2</v>
      </c>
      <c r="T31" t="s">
        <v>75</v>
      </c>
      <c r="U31" s="3">
        <v>4.614583333333333E-2</v>
      </c>
      <c r="V31" s="6">
        <f>(U31-U30)/U30</f>
        <v>0.10749999999999998</v>
      </c>
    </row>
    <row r="32" spans="2:22" x14ac:dyDescent="0.3">
      <c r="B32" t="s">
        <v>96</v>
      </c>
      <c r="C32" s="5">
        <v>1.8541666666666668E-2</v>
      </c>
      <c r="D32" s="6">
        <f>(C32-D30)/D30</f>
        <v>-0.10999999999999988</v>
      </c>
      <c r="E32" s="7">
        <f>C32/C30</f>
        <v>5.981182795698925E-3</v>
      </c>
      <c r="F32" s="8">
        <f>E32/$P$15</f>
        <v>2.4180943933523178</v>
      </c>
      <c r="G32" s="18">
        <f>(G31-D30)/D30</f>
        <v>-5.8668424522083207E-2</v>
      </c>
      <c r="I32" t="s">
        <v>2</v>
      </c>
      <c r="J32" s="3">
        <v>4.3043981481481482E-2</v>
      </c>
      <c r="K32" s="6">
        <f>(J32-J30)/J30</f>
        <v>3.3055555555555616E-2</v>
      </c>
      <c r="M32" t="s">
        <v>115</v>
      </c>
      <c r="N32" s="5">
        <v>2.2199074074074076E-2</v>
      </c>
      <c r="O32" s="6">
        <f>(N32-O30)/O30</f>
        <v>6.55555555555557E-2</v>
      </c>
      <c r="P32" s="7">
        <f>N32/N30</f>
        <v>5.2854938271604942E-3</v>
      </c>
      <c r="Q32" s="8">
        <f>P32/$P$15</f>
        <v>2.1368387200514549</v>
      </c>
      <c r="R32" s="18">
        <f>(R31-O30)/O30</f>
        <v>-4.0882869325307214E-2</v>
      </c>
      <c r="T32" t="s">
        <v>9</v>
      </c>
      <c r="U32" s="3">
        <v>4.6238425925925926E-2</v>
      </c>
      <c r="V32" s="6">
        <f>(U32-U30)/U30</f>
        <v>0.10972222222222228</v>
      </c>
    </row>
    <row r="33" ht="7.2" customHeight="1" x14ac:dyDescent="0.3"/>
  </sheetData>
  <conditionalFormatting sqref="D3:D4">
    <cfRule type="cellIs" dxfId="599" priority="281" operator="between">
      <formula>-0.15</formula>
      <formula>-0.05</formula>
    </cfRule>
    <cfRule type="cellIs" dxfId="598" priority="280" operator="between">
      <formula>-0.05</formula>
      <formula>0.05</formula>
    </cfRule>
    <cfRule type="cellIs" dxfId="597" priority="279" operator="between">
      <formula>0.05</formula>
      <formula>0.15</formula>
    </cfRule>
    <cfRule type="cellIs" dxfId="596" priority="278" operator="between">
      <formula>0.15</formula>
      <formula>0.25</formula>
    </cfRule>
    <cfRule type="cellIs" dxfId="595" priority="277" operator="greaterThanOrEqual">
      <formula>0.25</formula>
    </cfRule>
    <cfRule type="cellIs" dxfId="594" priority="282" operator="lessThanOrEqual">
      <formula>-0.15</formula>
    </cfRule>
  </conditionalFormatting>
  <conditionalFormatting sqref="D7:D8">
    <cfRule type="cellIs" dxfId="593" priority="256" operator="between">
      <formula>-0.05</formula>
      <formula>0.05</formula>
    </cfRule>
    <cfRule type="cellIs" dxfId="592" priority="254" operator="between">
      <formula>0.15</formula>
      <formula>0.25</formula>
    </cfRule>
    <cfRule type="cellIs" dxfId="591" priority="253" operator="greaterThanOrEqual">
      <formula>0.25</formula>
    </cfRule>
    <cfRule type="cellIs" dxfId="590" priority="255" operator="between">
      <formula>0.05</formula>
      <formula>0.15</formula>
    </cfRule>
    <cfRule type="cellIs" dxfId="589" priority="258" operator="lessThanOrEqual">
      <formula>-0.15</formula>
    </cfRule>
    <cfRule type="cellIs" dxfId="588" priority="257" operator="between">
      <formula>-0.15</formula>
      <formula>-0.05</formula>
    </cfRule>
  </conditionalFormatting>
  <conditionalFormatting sqref="D11:D12">
    <cfRule type="cellIs" dxfId="587" priority="228" operator="lessThanOrEqual">
      <formula>-0.15</formula>
    </cfRule>
    <cfRule type="cellIs" dxfId="586" priority="223" operator="greaterThanOrEqual">
      <formula>0.25</formula>
    </cfRule>
    <cfRule type="cellIs" dxfId="585" priority="225" operator="between">
      <formula>0.05</formula>
      <formula>0.15</formula>
    </cfRule>
    <cfRule type="cellIs" dxfId="584" priority="224" operator="between">
      <formula>0.15</formula>
      <formula>0.25</formula>
    </cfRule>
    <cfRule type="cellIs" dxfId="583" priority="227" operator="between">
      <formula>-0.15</formula>
      <formula>-0.05</formula>
    </cfRule>
    <cfRule type="cellIs" dxfId="582" priority="226" operator="between">
      <formula>-0.05</formula>
      <formula>0.05</formula>
    </cfRule>
  </conditionalFormatting>
  <conditionalFormatting sqref="D15:D16">
    <cfRule type="cellIs" dxfId="581" priority="207" operator="between">
      <formula>0.05</formula>
      <formula>0.15</formula>
    </cfRule>
    <cfRule type="cellIs" dxfId="580" priority="206" operator="between">
      <formula>0.15</formula>
      <formula>0.25</formula>
    </cfRule>
    <cfRule type="cellIs" dxfId="579" priority="210" operator="lessThanOrEqual">
      <formula>-0.15</formula>
    </cfRule>
    <cfRule type="cellIs" dxfId="578" priority="209" operator="between">
      <formula>-0.15</formula>
      <formula>-0.05</formula>
    </cfRule>
    <cfRule type="cellIs" dxfId="577" priority="208" operator="between">
      <formula>-0.05</formula>
      <formula>0.05</formula>
    </cfRule>
    <cfRule type="cellIs" dxfId="576" priority="205" operator="greaterThanOrEqual">
      <formula>0.25</formula>
    </cfRule>
  </conditionalFormatting>
  <conditionalFormatting sqref="D19:D20">
    <cfRule type="cellIs" dxfId="575" priority="183" operator="between">
      <formula>0.05</formula>
      <formula>0.15</formula>
    </cfRule>
    <cfRule type="cellIs" dxfId="574" priority="181" operator="greaterThanOrEqual">
      <formula>0.25</formula>
    </cfRule>
    <cfRule type="cellIs" dxfId="573" priority="184" operator="between">
      <formula>-0.05</formula>
      <formula>0.05</formula>
    </cfRule>
    <cfRule type="cellIs" dxfId="572" priority="185" operator="between">
      <formula>-0.15</formula>
      <formula>-0.05</formula>
    </cfRule>
    <cfRule type="cellIs" dxfId="571" priority="186" operator="lessThanOrEqual">
      <formula>-0.15</formula>
    </cfRule>
    <cfRule type="cellIs" dxfId="570" priority="182" operator="between">
      <formula>0.15</formula>
      <formula>0.25</formula>
    </cfRule>
  </conditionalFormatting>
  <conditionalFormatting sqref="D23:D24">
    <cfRule type="cellIs" dxfId="569" priority="157" operator="greaterThanOrEqual">
      <formula>0.25</formula>
    </cfRule>
    <cfRule type="cellIs" dxfId="568" priority="158" operator="between">
      <formula>0.15</formula>
      <formula>0.25</formula>
    </cfRule>
    <cfRule type="cellIs" dxfId="567" priority="162" operator="lessThanOrEqual">
      <formula>-0.15</formula>
    </cfRule>
    <cfRule type="cellIs" dxfId="566" priority="161" operator="between">
      <formula>-0.15</formula>
      <formula>-0.05</formula>
    </cfRule>
    <cfRule type="cellIs" dxfId="565" priority="160" operator="between">
      <formula>-0.05</formula>
      <formula>0.05</formula>
    </cfRule>
    <cfRule type="cellIs" dxfId="564" priority="159" operator="between">
      <formula>0.05</formula>
      <formula>0.15</formula>
    </cfRule>
  </conditionalFormatting>
  <conditionalFormatting sqref="D27:D28">
    <cfRule type="cellIs" dxfId="563" priority="135" operator="between">
      <formula>0.05</formula>
      <formula>0.15</formula>
    </cfRule>
    <cfRule type="cellIs" dxfId="562" priority="133" operator="greaterThanOrEqual">
      <formula>0.25</formula>
    </cfRule>
    <cfRule type="cellIs" dxfId="561" priority="134" operator="between">
      <formula>0.15</formula>
      <formula>0.25</formula>
    </cfRule>
    <cfRule type="cellIs" dxfId="560" priority="136" operator="between">
      <formula>-0.05</formula>
      <formula>0.05</formula>
    </cfRule>
    <cfRule type="cellIs" dxfId="559" priority="137" operator="between">
      <formula>-0.15</formula>
      <formula>-0.05</formula>
    </cfRule>
    <cfRule type="cellIs" dxfId="558" priority="138" operator="lessThanOrEqual">
      <formula>-0.15</formula>
    </cfRule>
  </conditionalFormatting>
  <conditionalFormatting sqref="D31:D32">
    <cfRule type="cellIs" dxfId="557" priority="125" operator="between">
      <formula>-0.15</formula>
      <formula>-0.05</formula>
    </cfRule>
    <cfRule type="cellIs" dxfId="556" priority="121" operator="greaterThanOrEqual">
      <formula>0.25</formula>
    </cfRule>
    <cfRule type="cellIs" dxfId="555" priority="122" operator="between">
      <formula>0.15</formula>
      <formula>0.25</formula>
    </cfRule>
    <cfRule type="cellIs" dxfId="554" priority="123" operator="between">
      <formula>0.05</formula>
      <formula>0.15</formula>
    </cfRule>
    <cfRule type="cellIs" dxfId="553" priority="124" operator="between">
      <formula>-0.05</formula>
      <formula>0.05</formula>
    </cfRule>
    <cfRule type="cellIs" dxfId="552" priority="126" operator="lessThanOrEqual">
      <formula>-0.15</formula>
    </cfRule>
  </conditionalFormatting>
  <conditionalFormatting sqref="K3:K4">
    <cfRule type="cellIs" dxfId="551" priority="271" operator="greaterThanOrEqual">
      <formula>0.25</formula>
    </cfRule>
    <cfRule type="cellIs" dxfId="550" priority="273" operator="between">
      <formula>0.05</formula>
      <formula>0.15</formula>
    </cfRule>
    <cfRule type="cellIs" dxfId="549" priority="274" operator="between">
      <formula>-0.05</formula>
      <formula>0.05</formula>
    </cfRule>
    <cfRule type="cellIs" dxfId="548" priority="275" operator="between">
      <formula>-0.15</formula>
      <formula>-0.05</formula>
    </cfRule>
    <cfRule type="cellIs" dxfId="547" priority="276" operator="lessThanOrEqual">
      <formula>-0.15</formula>
    </cfRule>
    <cfRule type="cellIs" dxfId="546" priority="272" operator="between">
      <formula>0.15</formula>
      <formula>0.25</formula>
    </cfRule>
  </conditionalFormatting>
  <conditionalFormatting sqref="K7:K8">
    <cfRule type="cellIs" dxfId="545" priority="246" operator="lessThanOrEqual">
      <formula>-0.15</formula>
    </cfRule>
    <cfRule type="cellIs" dxfId="544" priority="245" operator="between">
      <formula>-0.15</formula>
      <formula>-0.05</formula>
    </cfRule>
    <cfRule type="cellIs" dxfId="543" priority="244" operator="between">
      <formula>-0.05</formula>
      <formula>0.05</formula>
    </cfRule>
    <cfRule type="cellIs" dxfId="542" priority="243" operator="between">
      <formula>0.05</formula>
      <formula>0.15</formula>
    </cfRule>
    <cfRule type="cellIs" dxfId="541" priority="242" operator="between">
      <formula>0.15</formula>
      <formula>0.25</formula>
    </cfRule>
    <cfRule type="cellIs" dxfId="540" priority="241" operator="greaterThanOrEqual">
      <formula>0.25</formula>
    </cfRule>
  </conditionalFormatting>
  <conditionalFormatting sqref="K11:K12">
    <cfRule type="cellIs" dxfId="539" priority="221" operator="between">
      <formula>-0.15</formula>
      <formula>-0.05</formula>
    </cfRule>
    <cfRule type="cellIs" dxfId="538" priority="219" operator="between">
      <formula>0.05</formula>
      <formula>0.15</formula>
    </cfRule>
    <cfRule type="cellIs" dxfId="537" priority="218" operator="between">
      <formula>0.15</formula>
      <formula>0.25</formula>
    </cfRule>
    <cfRule type="cellIs" dxfId="536" priority="217" operator="greaterThanOrEqual">
      <formula>0.25</formula>
    </cfRule>
    <cfRule type="cellIs" dxfId="535" priority="220" operator="between">
      <formula>-0.05</formula>
      <formula>0.05</formula>
    </cfRule>
    <cfRule type="cellIs" dxfId="534" priority="222" operator="lessThanOrEqual">
      <formula>-0.15</formula>
    </cfRule>
  </conditionalFormatting>
  <conditionalFormatting sqref="K15:K16">
    <cfRule type="cellIs" dxfId="533" priority="201" operator="between">
      <formula>0.05</formula>
      <formula>0.15</formula>
    </cfRule>
    <cfRule type="cellIs" dxfId="532" priority="202" operator="between">
      <formula>-0.05</formula>
      <formula>0.05</formula>
    </cfRule>
    <cfRule type="cellIs" dxfId="531" priority="203" operator="between">
      <formula>-0.15</formula>
      <formula>-0.05</formula>
    </cfRule>
    <cfRule type="cellIs" dxfId="530" priority="204" operator="lessThanOrEqual">
      <formula>-0.15</formula>
    </cfRule>
    <cfRule type="cellIs" dxfId="529" priority="199" operator="greaterThanOrEqual">
      <formula>0.25</formula>
    </cfRule>
    <cfRule type="cellIs" dxfId="528" priority="200" operator="between">
      <formula>0.15</formula>
      <formula>0.25</formula>
    </cfRule>
  </conditionalFormatting>
  <conditionalFormatting sqref="K19:K20">
    <cfRule type="cellIs" dxfId="527" priority="175" operator="greaterThanOrEqual">
      <formula>0.25</formula>
    </cfRule>
    <cfRule type="cellIs" dxfId="526" priority="176" operator="between">
      <formula>0.15</formula>
      <formula>0.25</formula>
    </cfRule>
    <cfRule type="cellIs" dxfId="525" priority="177" operator="between">
      <formula>0.05</formula>
      <formula>0.15</formula>
    </cfRule>
    <cfRule type="cellIs" dxfId="524" priority="178" operator="between">
      <formula>-0.05</formula>
      <formula>0.05</formula>
    </cfRule>
    <cfRule type="cellIs" dxfId="523" priority="180" operator="lessThanOrEqual">
      <formula>-0.15</formula>
    </cfRule>
    <cfRule type="cellIs" dxfId="522" priority="179" operator="between">
      <formula>-0.15</formula>
      <formula>-0.05</formula>
    </cfRule>
  </conditionalFormatting>
  <conditionalFormatting sqref="K23:K24">
    <cfRule type="cellIs" dxfId="521" priority="151" operator="greaterThanOrEqual">
      <formula>0.25</formula>
    </cfRule>
    <cfRule type="cellIs" dxfId="520" priority="153" operator="between">
      <formula>0.05</formula>
      <formula>0.15</formula>
    </cfRule>
    <cfRule type="cellIs" dxfId="519" priority="155" operator="between">
      <formula>-0.15</formula>
      <formula>-0.05</formula>
    </cfRule>
    <cfRule type="cellIs" dxfId="518" priority="156" operator="lessThanOrEqual">
      <formula>-0.15</formula>
    </cfRule>
    <cfRule type="cellIs" dxfId="517" priority="152" operator="between">
      <formula>0.15</formula>
      <formula>0.25</formula>
    </cfRule>
    <cfRule type="cellIs" dxfId="516" priority="154" operator="between">
      <formula>-0.05</formula>
      <formula>0.05</formula>
    </cfRule>
  </conditionalFormatting>
  <conditionalFormatting sqref="K27:K28">
    <cfRule type="cellIs" dxfId="515" priority="128" operator="between">
      <formula>0.15</formula>
      <formula>0.25</formula>
    </cfRule>
    <cfRule type="cellIs" dxfId="514" priority="127" operator="greaterThanOrEqual">
      <formula>0.25</formula>
    </cfRule>
    <cfRule type="cellIs" dxfId="513" priority="131" operator="between">
      <formula>-0.15</formula>
      <formula>-0.05</formula>
    </cfRule>
    <cfRule type="cellIs" dxfId="512" priority="132" operator="lessThanOrEqual">
      <formula>-0.15</formula>
    </cfRule>
    <cfRule type="cellIs" dxfId="511" priority="130" operator="between">
      <formula>-0.05</formula>
      <formula>0.05</formula>
    </cfRule>
    <cfRule type="cellIs" dxfId="510" priority="129" operator="between">
      <formula>0.05</formula>
      <formula>0.15</formula>
    </cfRule>
  </conditionalFormatting>
  <conditionalFormatting sqref="K31:K32">
    <cfRule type="cellIs" dxfId="509" priority="118" operator="between">
      <formula>-0.05</formula>
      <formula>0.05</formula>
    </cfRule>
    <cfRule type="cellIs" dxfId="508" priority="119" operator="between">
      <formula>-0.15</formula>
      <formula>-0.05</formula>
    </cfRule>
    <cfRule type="cellIs" dxfId="507" priority="120" operator="lessThanOrEqual">
      <formula>-0.15</formula>
    </cfRule>
    <cfRule type="cellIs" dxfId="506" priority="115" operator="greaterThanOrEqual">
      <formula>0.25</formula>
    </cfRule>
    <cfRule type="cellIs" dxfId="505" priority="116" operator="between">
      <formula>0.15</formula>
      <formula>0.25</formula>
    </cfRule>
    <cfRule type="cellIs" dxfId="504" priority="117" operator="between">
      <formula>0.05</formula>
      <formula>0.15</formula>
    </cfRule>
  </conditionalFormatting>
  <conditionalFormatting sqref="O3:O4">
    <cfRule type="cellIs" dxfId="503" priority="270" operator="lessThanOrEqual">
      <formula>-0.15</formula>
    </cfRule>
    <cfRule type="cellIs" dxfId="502" priority="268" operator="between">
      <formula>-0.05</formula>
      <formula>0.05</formula>
    </cfRule>
    <cfRule type="cellIs" dxfId="501" priority="265" operator="greaterThanOrEqual">
      <formula>0.25</formula>
    </cfRule>
    <cfRule type="cellIs" dxfId="500" priority="269" operator="between">
      <formula>-0.15</formula>
      <formula>-0.05</formula>
    </cfRule>
    <cfRule type="cellIs" dxfId="499" priority="266" operator="between">
      <formula>0.15</formula>
      <formula>0.25</formula>
    </cfRule>
    <cfRule type="cellIs" dxfId="498" priority="267" operator="between">
      <formula>0.05</formula>
      <formula>0.15</formula>
    </cfRule>
  </conditionalFormatting>
  <conditionalFormatting sqref="O7:O8">
    <cfRule type="cellIs" dxfId="497" priority="262" operator="between">
      <formula>-0.05</formula>
      <formula>0.05</formula>
    </cfRule>
    <cfRule type="cellIs" dxfId="496" priority="263" operator="between">
      <formula>-0.15</formula>
      <formula>-0.05</formula>
    </cfRule>
    <cfRule type="cellIs" dxfId="495" priority="264" operator="lessThanOrEqual">
      <formula>-0.15</formula>
    </cfRule>
    <cfRule type="cellIs" dxfId="494" priority="261" operator="between">
      <formula>0.05</formula>
      <formula>0.15</formula>
    </cfRule>
    <cfRule type="cellIs" dxfId="493" priority="260" operator="between">
      <formula>0.15</formula>
      <formula>0.25</formula>
    </cfRule>
    <cfRule type="cellIs" dxfId="492" priority="259" operator="greaterThanOrEqual">
      <formula>0.25</formula>
    </cfRule>
  </conditionalFormatting>
  <conditionalFormatting sqref="O11:O12">
    <cfRule type="cellIs" dxfId="491" priority="232" operator="between">
      <formula>-0.05</formula>
      <formula>0.05</formula>
    </cfRule>
    <cfRule type="cellIs" dxfId="490" priority="234" operator="lessThanOrEqual">
      <formula>-0.15</formula>
    </cfRule>
    <cfRule type="cellIs" dxfId="489" priority="229" operator="greaterThanOrEqual">
      <formula>0.25</formula>
    </cfRule>
    <cfRule type="cellIs" dxfId="488" priority="230" operator="between">
      <formula>0.15</formula>
      <formula>0.25</formula>
    </cfRule>
    <cfRule type="cellIs" dxfId="487" priority="231" operator="between">
      <formula>0.05</formula>
      <formula>0.15</formula>
    </cfRule>
    <cfRule type="cellIs" dxfId="486" priority="233" operator="between">
      <formula>-0.15</formula>
      <formula>-0.05</formula>
    </cfRule>
  </conditionalFormatting>
  <conditionalFormatting sqref="O15:O16">
    <cfRule type="cellIs" dxfId="485" priority="198" operator="lessThanOrEqual">
      <formula>-0.15</formula>
    </cfRule>
    <cfRule type="cellIs" dxfId="484" priority="193" operator="greaterThanOrEqual">
      <formula>0.25</formula>
    </cfRule>
    <cfRule type="cellIs" dxfId="483" priority="195" operator="between">
      <formula>0.05</formula>
      <formula>0.15</formula>
    </cfRule>
    <cfRule type="cellIs" dxfId="482" priority="196" operator="between">
      <formula>-0.05</formula>
      <formula>0.05</formula>
    </cfRule>
    <cfRule type="cellIs" dxfId="481" priority="197" operator="between">
      <formula>-0.15</formula>
      <formula>-0.05</formula>
    </cfRule>
    <cfRule type="cellIs" dxfId="480" priority="194" operator="between">
      <formula>0.15</formula>
      <formula>0.25</formula>
    </cfRule>
  </conditionalFormatting>
  <conditionalFormatting sqref="O19:O20">
    <cfRule type="cellIs" dxfId="479" priority="170" operator="between">
      <formula>0.15</formula>
      <formula>0.25</formula>
    </cfRule>
    <cfRule type="cellIs" dxfId="478" priority="169" operator="greaterThanOrEqual">
      <formula>0.25</formula>
    </cfRule>
    <cfRule type="cellIs" dxfId="477" priority="173" operator="between">
      <formula>-0.15</formula>
      <formula>-0.05</formula>
    </cfRule>
    <cfRule type="cellIs" dxfId="476" priority="174" operator="lessThanOrEqual">
      <formula>-0.15</formula>
    </cfRule>
    <cfRule type="cellIs" dxfId="475" priority="172" operator="between">
      <formula>-0.05</formula>
      <formula>0.05</formula>
    </cfRule>
    <cfRule type="cellIs" dxfId="474" priority="171" operator="between">
      <formula>0.05</formula>
      <formula>0.15</formula>
    </cfRule>
  </conditionalFormatting>
  <conditionalFormatting sqref="O23:O24">
    <cfRule type="cellIs" dxfId="473" priority="147" operator="between">
      <formula>0.05</formula>
      <formula>0.15</formula>
    </cfRule>
    <cfRule type="cellIs" dxfId="472" priority="145" operator="greaterThanOrEqual">
      <formula>0.25</formula>
    </cfRule>
    <cfRule type="cellIs" dxfId="471" priority="146" operator="between">
      <formula>0.15</formula>
      <formula>0.25</formula>
    </cfRule>
    <cfRule type="cellIs" dxfId="470" priority="150" operator="lessThanOrEqual">
      <formula>-0.15</formula>
    </cfRule>
    <cfRule type="cellIs" dxfId="469" priority="149" operator="between">
      <formula>-0.15</formula>
      <formula>-0.05</formula>
    </cfRule>
    <cfRule type="cellIs" dxfId="468" priority="148" operator="between">
      <formula>-0.05</formula>
      <formula>0.05</formula>
    </cfRule>
  </conditionalFormatting>
  <conditionalFormatting sqref="O27:O28">
    <cfRule type="cellIs" dxfId="467" priority="112" operator="between">
      <formula>-0.05</formula>
      <formula>0.05</formula>
    </cfRule>
    <cfRule type="cellIs" dxfId="466" priority="110" operator="between">
      <formula>0.15</formula>
      <formula>0.25</formula>
    </cfRule>
    <cfRule type="cellIs" dxfId="465" priority="109" operator="greaterThanOrEqual">
      <formula>0.25</formula>
    </cfRule>
    <cfRule type="cellIs" dxfId="464" priority="113" operator="between">
      <formula>-0.15</formula>
      <formula>-0.05</formula>
    </cfRule>
    <cfRule type="cellIs" dxfId="463" priority="111" operator="between">
      <formula>0.05</formula>
      <formula>0.15</formula>
    </cfRule>
    <cfRule type="cellIs" dxfId="462" priority="114" operator="lessThanOrEqual">
      <formula>-0.15</formula>
    </cfRule>
  </conditionalFormatting>
  <conditionalFormatting sqref="O31:O32">
    <cfRule type="cellIs" dxfId="461" priority="97" operator="greaterThanOrEqual">
      <formula>0.25</formula>
    </cfRule>
    <cfRule type="cellIs" dxfId="460" priority="98" operator="between">
      <formula>0.15</formula>
      <formula>0.25</formula>
    </cfRule>
    <cfRule type="cellIs" dxfId="459" priority="99" operator="between">
      <formula>0.05</formula>
      <formula>0.15</formula>
    </cfRule>
    <cfRule type="cellIs" dxfId="458" priority="101" operator="between">
      <formula>-0.15</formula>
      <formula>-0.05</formula>
    </cfRule>
    <cfRule type="cellIs" dxfId="457" priority="102" operator="lessThanOrEqual">
      <formula>-0.15</formula>
    </cfRule>
    <cfRule type="cellIs" dxfId="456" priority="100" operator="between">
      <formula>-0.05</formula>
      <formula>0.05</formula>
    </cfRule>
  </conditionalFormatting>
  <conditionalFormatting sqref="V3:V4">
    <cfRule type="cellIs" dxfId="455" priority="250" operator="between">
      <formula>-0.05</formula>
      <formula>0.05</formula>
    </cfRule>
    <cfRule type="cellIs" dxfId="454" priority="251" operator="between">
      <formula>-0.15</formula>
      <formula>-0.05</formula>
    </cfRule>
    <cfRule type="cellIs" dxfId="453" priority="252" operator="lessThanOrEqual">
      <formula>-0.15</formula>
    </cfRule>
    <cfRule type="cellIs" dxfId="452" priority="248" operator="between">
      <formula>0.15</formula>
      <formula>0.25</formula>
    </cfRule>
    <cfRule type="cellIs" dxfId="451" priority="247" operator="greaterThanOrEqual">
      <formula>0.25</formula>
    </cfRule>
    <cfRule type="cellIs" dxfId="450" priority="249" operator="between">
      <formula>0.05</formula>
      <formula>0.15</formula>
    </cfRule>
  </conditionalFormatting>
  <conditionalFormatting sqref="V7:V8">
    <cfRule type="cellIs" dxfId="449" priority="240" operator="lessThanOrEqual">
      <formula>-0.15</formula>
    </cfRule>
    <cfRule type="cellIs" dxfId="448" priority="239" operator="between">
      <formula>-0.15</formula>
      <formula>-0.05</formula>
    </cfRule>
    <cfRule type="cellIs" dxfId="447" priority="238" operator="between">
      <formula>-0.05</formula>
      <formula>0.05</formula>
    </cfRule>
    <cfRule type="cellIs" dxfId="446" priority="237" operator="between">
      <formula>0.05</formula>
      <formula>0.15</formula>
    </cfRule>
    <cfRule type="cellIs" dxfId="445" priority="236" operator="between">
      <formula>0.15</formula>
      <formula>0.25</formula>
    </cfRule>
    <cfRule type="cellIs" dxfId="444" priority="235" operator="greaterThanOrEqual">
      <formula>0.25</formula>
    </cfRule>
  </conditionalFormatting>
  <conditionalFormatting sqref="V11:V12">
    <cfRule type="cellIs" dxfId="443" priority="213" operator="between">
      <formula>0.05</formula>
      <formula>0.15</formula>
    </cfRule>
    <cfRule type="cellIs" dxfId="442" priority="212" operator="between">
      <formula>0.15</formula>
      <formula>0.25</formula>
    </cfRule>
    <cfRule type="cellIs" dxfId="441" priority="216" operator="lessThanOrEqual">
      <formula>-0.15</formula>
    </cfRule>
    <cfRule type="cellIs" dxfId="440" priority="214" operator="between">
      <formula>-0.05</formula>
      <formula>0.05</formula>
    </cfRule>
    <cfRule type="cellIs" dxfId="439" priority="211" operator="greaterThanOrEqual">
      <formula>0.25</formula>
    </cfRule>
    <cfRule type="cellIs" dxfId="438" priority="215" operator="between">
      <formula>-0.15</formula>
      <formula>-0.05</formula>
    </cfRule>
  </conditionalFormatting>
  <conditionalFormatting sqref="V15:V16">
    <cfRule type="cellIs" dxfId="437" priority="187" operator="greaterThanOrEqual">
      <formula>0.25</formula>
    </cfRule>
    <cfRule type="cellIs" dxfId="436" priority="188" operator="between">
      <formula>0.15</formula>
      <formula>0.25</formula>
    </cfRule>
    <cfRule type="cellIs" dxfId="435" priority="189" operator="between">
      <formula>0.05</formula>
      <formula>0.15</formula>
    </cfRule>
    <cfRule type="cellIs" dxfId="434" priority="190" operator="between">
      <formula>-0.05</formula>
      <formula>0.05</formula>
    </cfRule>
    <cfRule type="cellIs" dxfId="433" priority="191" operator="between">
      <formula>-0.15</formula>
      <formula>-0.05</formula>
    </cfRule>
    <cfRule type="cellIs" dxfId="432" priority="192" operator="lessThanOrEqual">
      <formula>-0.15</formula>
    </cfRule>
  </conditionalFormatting>
  <conditionalFormatting sqref="V19:V20">
    <cfRule type="cellIs" dxfId="431" priority="168" operator="lessThanOrEqual">
      <formula>-0.15</formula>
    </cfRule>
    <cfRule type="cellIs" dxfId="430" priority="167" operator="between">
      <formula>-0.15</formula>
      <formula>-0.05</formula>
    </cfRule>
    <cfRule type="cellIs" dxfId="429" priority="166" operator="between">
      <formula>-0.05</formula>
      <formula>0.05</formula>
    </cfRule>
    <cfRule type="cellIs" dxfId="428" priority="165" operator="between">
      <formula>0.05</formula>
      <formula>0.15</formula>
    </cfRule>
    <cfRule type="cellIs" dxfId="427" priority="164" operator="between">
      <formula>0.15</formula>
      <formula>0.25</formula>
    </cfRule>
    <cfRule type="cellIs" dxfId="426" priority="163" operator="greaterThanOrEqual">
      <formula>0.25</formula>
    </cfRule>
  </conditionalFormatting>
  <conditionalFormatting sqref="V23:V24">
    <cfRule type="cellIs" dxfId="425" priority="144" operator="lessThanOrEqual">
      <formula>-0.15</formula>
    </cfRule>
    <cfRule type="cellIs" dxfId="424" priority="143" operator="between">
      <formula>-0.15</formula>
      <formula>-0.05</formula>
    </cfRule>
    <cfRule type="cellIs" dxfId="423" priority="142" operator="between">
      <formula>-0.05</formula>
      <formula>0.05</formula>
    </cfRule>
    <cfRule type="cellIs" dxfId="422" priority="141" operator="between">
      <formula>0.05</formula>
      <formula>0.15</formula>
    </cfRule>
    <cfRule type="cellIs" dxfId="421" priority="140" operator="between">
      <formula>0.15</formula>
      <formula>0.25</formula>
    </cfRule>
    <cfRule type="cellIs" dxfId="420" priority="139" operator="greaterThanOrEqual">
      <formula>0.25</formula>
    </cfRule>
  </conditionalFormatting>
  <conditionalFormatting sqref="V27:V28">
    <cfRule type="cellIs" dxfId="419" priority="108" operator="lessThanOrEqual">
      <formula>-0.15</formula>
    </cfRule>
    <cfRule type="cellIs" dxfId="418" priority="107" operator="between">
      <formula>-0.15</formula>
      <formula>-0.05</formula>
    </cfRule>
    <cfRule type="cellIs" dxfId="417" priority="106" operator="between">
      <formula>-0.05</formula>
      <formula>0.05</formula>
    </cfRule>
    <cfRule type="cellIs" dxfId="416" priority="105" operator="between">
      <formula>0.05</formula>
      <formula>0.15</formula>
    </cfRule>
    <cfRule type="cellIs" dxfId="415" priority="104" operator="between">
      <formula>0.15</formula>
      <formula>0.25</formula>
    </cfRule>
    <cfRule type="cellIs" dxfId="414" priority="103" operator="greaterThanOrEqual">
      <formula>0.25</formula>
    </cfRule>
  </conditionalFormatting>
  <conditionalFormatting sqref="V31:V32">
    <cfRule type="cellIs" dxfId="413" priority="95" operator="between">
      <formula>-0.15</formula>
      <formula>-0.05</formula>
    </cfRule>
    <cfRule type="cellIs" dxfId="412" priority="94" operator="between">
      <formula>-0.05</formula>
      <formula>0.05</formula>
    </cfRule>
    <cfRule type="cellIs" dxfId="411" priority="93" operator="between">
      <formula>0.05</formula>
      <formula>0.15</formula>
    </cfRule>
    <cfRule type="cellIs" dxfId="410" priority="92" operator="between">
      <formula>0.15</formula>
      <formula>0.25</formula>
    </cfRule>
    <cfRule type="cellIs" dxfId="409" priority="91" operator="greaterThanOrEqual">
      <formula>0.25</formula>
    </cfRule>
    <cfRule type="cellIs" dxfId="408" priority="9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DE0A1-F917-48B8-980F-44AAA0C48502}">
  <dimension ref="B1:V33"/>
  <sheetViews>
    <sheetView workbookViewId="0">
      <selection activeCell="C2" sqref="C2"/>
    </sheetView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6.6640625" customWidth="1"/>
    <col min="8" max="8" width="5.5546875" customWidth="1"/>
    <col min="9" max="9" width="7.33203125" bestFit="1" customWidth="1"/>
    <col min="10" max="10" width="7.109375" style="3" bestFit="1" customWidth="1"/>
    <col min="11" max="11" width="7.77734375" style="3" bestFit="1" customWidth="1"/>
    <col min="12" max="13" width="20" customWidth="1"/>
    <col min="14" max="14" width="6.6640625" customWidth="1"/>
    <col min="15" max="15" width="7.77734375" customWidth="1"/>
    <col min="16" max="16" width="6.109375" customWidth="1"/>
    <col min="17" max="17" width="6.109375" style="2" customWidth="1"/>
    <col min="18" max="18" width="6.6640625" customWidth="1"/>
    <col min="19" max="19" width="5.5546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7.2" customHeight="1" x14ac:dyDescent="0.3">
      <c r="C1" s="1"/>
      <c r="D1" s="1"/>
      <c r="G1" s="1"/>
      <c r="N1" s="1"/>
      <c r="O1" s="1"/>
      <c r="R1" s="1"/>
    </row>
    <row r="2" spans="2:22" x14ac:dyDescent="0.3">
      <c r="B2" s="2" t="s">
        <v>18</v>
      </c>
      <c r="C2">
        <f>2.43+37*0.01</f>
        <v>2.8000000000000003</v>
      </c>
      <c r="D2" s="13">
        <f>J2/2</f>
        <v>1.3888888888888888E-2</v>
      </c>
      <c r="E2" s="1" t="s">
        <v>42</v>
      </c>
      <c r="F2" s="4">
        <v>2.7777777777777776E-2</v>
      </c>
      <c r="G2" s="14" t="s">
        <v>116</v>
      </c>
      <c r="I2" s="2" t="s">
        <v>0</v>
      </c>
      <c r="J2" s="13">
        <v>2.7777777777777776E-2</v>
      </c>
      <c r="M2" s="2" t="s">
        <v>23</v>
      </c>
      <c r="N2">
        <f>2.8+41*0.01</f>
        <v>3.21</v>
      </c>
      <c r="O2" s="13">
        <f>U2/2</f>
        <v>1.3888888888888888E-2</v>
      </c>
      <c r="P2" s="1" t="s">
        <v>42</v>
      </c>
      <c r="Q2" s="4">
        <v>2.7777777777777776E-2</v>
      </c>
      <c r="R2" s="14" t="s">
        <v>116</v>
      </c>
      <c r="T2" s="2" t="s">
        <v>0</v>
      </c>
      <c r="U2" s="13">
        <v>2.7777777777777776E-2</v>
      </c>
    </row>
    <row r="3" spans="2:22" x14ac:dyDescent="0.3">
      <c r="B3" t="s">
        <v>124</v>
      </c>
      <c r="C3" s="5">
        <v>1.5717592592592592E-2</v>
      </c>
      <c r="D3" s="6">
        <f>(C3-D2)/D2</f>
        <v>0.13166666666666668</v>
      </c>
      <c r="E3" s="7">
        <f>C3/C2</f>
        <v>5.6134259259259254E-3</v>
      </c>
      <c r="F3" s="8">
        <f>E3/$P$15</f>
        <v>1.6653971486761709</v>
      </c>
      <c r="G3" s="15">
        <f>C3*J2/J3</f>
        <v>1.2144952421835874E-2</v>
      </c>
      <c r="I3" t="s">
        <v>17</v>
      </c>
      <c r="J3" s="5">
        <v>3.5949074074074071E-2</v>
      </c>
      <c r="K3" s="6">
        <f>(J3-J2)/J2</f>
        <v>0.29416666666666663</v>
      </c>
      <c r="M3" t="s">
        <v>126</v>
      </c>
      <c r="N3" s="5">
        <v>1.292824074074074E-2</v>
      </c>
      <c r="O3" s="6">
        <f>(N3-O2)/O2</f>
        <v>-6.9166666666666654E-2</v>
      </c>
      <c r="P3" s="7">
        <f>N3/N2</f>
        <v>4.0274893273335643E-3</v>
      </c>
      <c r="Q3" s="8">
        <f>P3/$P$15</f>
        <v>1.1948797989988009</v>
      </c>
      <c r="R3" s="15">
        <f>N3*U2/U3</f>
        <v>1.1382163528164995E-2</v>
      </c>
      <c r="T3" t="s">
        <v>118</v>
      </c>
      <c r="U3" s="5">
        <v>3.1550925925925927E-2</v>
      </c>
      <c r="V3" s="6">
        <f>(U3-U2)/U2</f>
        <v>0.13583333333333342</v>
      </c>
    </row>
    <row r="4" spans="2:22" x14ac:dyDescent="0.3">
      <c r="B4" t="s">
        <v>125</v>
      </c>
      <c r="C4" s="5">
        <v>1.6377314814814813E-2</v>
      </c>
      <c r="D4" s="6">
        <f>(C4-D2)/D2</f>
        <v>0.17916666666666661</v>
      </c>
      <c r="E4" s="7">
        <f>C4/C2</f>
        <v>5.8490410052910039E-3</v>
      </c>
      <c r="F4" s="8">
        <f>E4/$P$15</f>
        <v>1.7352996799534475</v>
      </c>
      <c r="G4" s="18">
        <f>(G3-D2)/D2</f>
        <v>-0.12556342562781703</v>
      </c>
      <c r="I4" t="s">
        <v>117</v>
      </c>
      <c r="J4" s="5">
        <v>3.7685185185185183E-2</v>
      </c>
      <c r="K4" s="6">
        <f>(J4-J2)/J2</f>
        <v>0.35666666666666663</v>
      </c>
      <c r="M4" t="s">
        <v>127</v>
      </c>
      <c r="N4" s="5">
        <v>1.3634259259259259E-2</v>
      </c>
      <c r="O4" s="6">
        <f>(N4-O2)/O2</f>
        <v>-1.8333333333333285E-2</v>
      </c>
      <c r="P4" s="7">
        <f>N4/N2</f>
        <v>4.247432791046498E-3</v>
      </c>
      <c r="Q4" s="8">
        <f>P4/$P$15</f>
        <v>1.2601328587471687</v>
      </c>
      <c r="R4" s="18">
        <f>(R3-O2)/O2</f>
        <v>-0.1804842259721203</v>
      </c>
      <c r="T4" t="s">
        <v>11</v>
      </c>
      <c r="U4" s="5">
        <v>3.1631944444444442E-2</v>
      </c>
      <c r="V4" s="6">
        <f>(U4-U2)/U2</f>
        <v>0.13874999999999996</v>
      </c>
    </row>
    <row r="5" spans="2:22" ht="7.2" customHeight="1" x14ac:dyDescent="0.3">
      <c r="C5" s="5"/>
      <c r="D5" s="4"/>
      <c r="E5" s="7"/>
      <c r="F5" s="8"/>
      <c r="G5" s="15"/>
      <c r="J5"/>
      <c r="K5"/>
      <c r="N5" s="5"/>
      <c r="O5" s="4"/>
      <c r="P5" s="7"/>
      <c r="Q5" s="8"/>
      <c r="R5" s="15"/>
      <c r="U5"/>
      <c r="V5"/>
    </row>
    <row r="6" spans="2:22" x14ac:dyDescent="0.3">
      <c r="B6" s="2" t="s">
        <v>28</v>
      </c>
      <c r="C6">
        <f>3.98+68*0.01</f>
        <v>4.66</v>
      </c>
      <c r="D6" s="13">
        <f>J6/2</f>
        <v>2.0833333333333332E-2</v>
      </c>
      <c r="E6" s="1" t="s">
        <v>42</v>
      </c>
      <c r="F6" s="4">
        <v>2.7777777777777776E-2</v>
      </c>
      <c r="G6" s="16"/>
      <c r="I6" s="2" t="s">
        <v>0</v>
      </c>
      <c r="J6" s="11">
        <v>4.1666666666666664E-2</v>
      </c>
      <c r="M6" s="2" t="s">
        <v>32</v>
      </c>
      <c r="N6">
        <f>4.94+85*0.01</f>
        <v>5.79</v>
      </c>
      <c r="O6" s="13">
        <f>U6/3</f>
        <v>2.0833333333333332E-2</v>
      </c>
      <c r="P6" s="1" t="s">
        <v>42</v>
      </c>
      <c r="Q6" s="4">
        <v>2.7777777777777776E-2</v>
      </c>
      <c r="R6" s="16"/>
      <c r="T6" s="2" t="s">
        <v>0</v>
      </c>
      <c r="U6" s="11">
        <v>6.25E-2</v>
      </c>
    </row>
    <row r="7" spans="2:22" x14ac:dyDescent="0.3">
      <c r="B7" t="s">
        <v>128</v>
      </c>
      <c r="C7" s="5">
        <v>2.0914351851851851E-2</v>
      </c>
      <c r="D7" s="6">
        <f>(C7-D6)/D6</f>
        <v>3.8888888888888862E-3</v>
      </c>
      <c r="E7" s="7">
        <f>C7/C6</f>
        <v>4.4880583373072642E-3</v>
      </c>
      <c r="F7" s="8">
        <f>E7/$P$15</f>
        <v>1.3315219006494585</v>
      </c>
      <c r="G7" s="15">
        <f>C7*J6/J7</f>
        <v>1.9138705304185728E-2</v>
      </c>
      <c r="I7" t="s">
        <v>52</v>
      </c>
      <c r="J7" s="3">
        <v>4.553240740740741E-2</v>
      </c>
      <c r="K7" s="6">
        <f>(J7-J6)/J6</f>
        <v>9.2777777777777903E-2</v>
      </c>
      <c r="M7" t="s">
        <v>130</v>
      </c>
      <c r="N7" s="5">
        <v>2.34375E-2</v>
      </c>
      <c r="O7" s="6">
        <f>(N7-O6)/O6</f>
        <v>0.12500000000000006</v>
      </c>
      <c r="P7" s="7">
        <f>N7/N6</f>
        <v>4.047927461139896E-3</v>
      </c>
      <c r="Q7" s="8">
        <f>P7/$P$15</f>
        <v>1.2009434061817374</v>
      </c>
      <c r="R7" s="15">
        <f>N7*U6/U7</f>
        <v>1.5617287759131293E-2</v>
      </c>
      <c r="T7" t="s">
        <v>11</v>
      </c>
      <c r="U7" s="3">
        <v>9.3796296296296294E-2</v>
      </c>
      <c r="V7" s="6">
        <f>(U7-U6)/U6</f>
        <v>0.50074074074074071</v>
      </c>
    </row>
    <row r="8" spans="2:22" x14ac:dyDescent="0.3">
      <c r="B8" t="s">
        <v>129</v>
      </c>
      <c r="C8" s="5">
        <v>2.2627314814814815E-2</v>
      </c>
      <c r="D8" s="6">
        <f>(C8-D6)/D6</f>
        <v>8.6111111111111194E-2</v>
      </c>
      <c r="E8" s="7">
        <f>C8/C6</f>
        <v>4.8556469559688439E-3</v>
      </c>
      <c r="F8" s="8">
        <f>E8/$P$15</f>
        <v>1.4405784813335314</v>
      </c>
      <c r="G8" s="18">
        <f>(G7-D6)/D6</f>
        <v>-8.134214539908502E-2</v>
      </c>
      <c r="I8" t="s">
        <v>22</v>
      </c>
      <c r="J8" s="3">
        <v>4.5671296296296293E-2</v>
      </c>
      <c r="K8" s="6">
        <f>(J8-J6)/J6</f>
        <v>9.6111111111111092E-2</v>
      </c>
      <c r="M8" t="s">
        <v>131</v>
      </c>
      <c r="N8" s="5">
        <v>2.5960648148148149E-2</v>
      </c>
      <c r="O8" s="6">
        <f>(N8-O6)/O6</f>
        <v>0.24611111111111122</v>
      </c>
      <c r="P8" s="7">
        <f>N8/N6</f>
        <v>4.4837043433761919E-3</v>
      </c>
      <c r="Q8" s="8">
        <f>P8/$P$15</f>
        <v>1.3302301531188334</v>
      </c>
      <c r="R8" s="18">
        <f>(R7-O6)/O6</f>
        <v>-0.25037018756169788</v>
      </c>
      <c r="T8" t="s">
        <v>2</v>
      </c>
      <c r="U8" s="3">
        <v>9.5034722222222229E-2</v>
      </c>
      <c r="V8" s="6">
        <f>(U8-U6)/U6</f>
        <v>0.52055555555555566</v>
      </c>
    </row>
    <row r="9" spans="2:22" ht="7.2" customHeight="1" x14ac:dyDescent="0.3">
      <c r="G9" s="16"/>
      <c r="R9" s="16"/>
    </row>
    <row r="10" spans="2:22" x14ac:dyDescent="0.3">
      <c r="B10" s="2" t="s">
        <v>35</v>
      </c>
      <c r="C10" s="10">
        <f>4.67+81*0.01</f>
        <v>5.48</v>
      </c>
      <c r="D10" s="13">
        <f>J10/2</f>
        <v>2.4305555555555556E-2</v>
      </c>
      <c r="E10" s="1" t="s">
        <v>42</v>
      </c>
      <c r="F10" s="4">
        <v>2.7777777777777776E-2</v>
      </c>
      <c r="G10" s="17"/>
      <c r="I10" s="2" t="s">
        <v>0</v>
      </c>
      <c r="J10" s="11">
        <v>4.8611111111111112E-2</v>
      </c>
      <c r="M10" s="2" t="s">
        <v>39</v>
      </c>
      <c r="N10">
        <f>6.29+98*0.01</f>
        <v>7.27</v>
      </c>
      <c r="O10" s="13">
        <f>U10/3</f>
        <v>2.4305555555555556E-2</v>
      </c>
      <c r="P10" s="1" t="s">
        <v>42</v>
      </c>
      <c r="Q10" s="4">
        <v>2.7777777777777776E-2</v>
      </c>
      <c r="R10" s="17"/>
      <c r="T10" s="2" t="s">
        <v>0</v>
      </c>
      <c r="U10" s="11">
        <v>7.2916666666666671E-2</v>
      </c>
    </row>
    <row r="11" spans="2:22" x14ac:dyDescent="0.3">
      <c r="B11" t="s">
        <v>132</v>
      </c>
      <c r="C11" s="5">
        <v>2.7939814814814813E-2</v>
      </c>
      <c r="D11" s="6">
        <f>(C11-D10)/D10</f>
        <v>0.14952380952380945</v>
      </c>
      <c r="E11" s="7">
        <f>C11/C10</f>
        <v>5.0985063530683957E-3</v>
      </c>
      <c r="F11" s="8">
        <f>E11/$P$15</f>
        <v>1.5126302644684613</v>
      </c>
      <c r="G11" s="15">
        <f>C11*J10/J11</f>
        <v>2.4275387302900749E-2</v>
      </c>
      <c r="I11" t="s">
        <v>2</v>
      </c>
      <c r="J11" s="3">
        <v>5.5949074074074075E-2</v>
      </c>
      <c r="K11" s="6">
        <f>(J11-J10)/J10</f>
        <v>0.15095238095238095</v>
      </c>
      <c r="M11" t="s">
        <v>134</v>
      </c>
      <c r="N11" s="5">
        <v>2.7534722222222221E-2</v>
      </c>
      <c r="O11" s="6">
        <f>(N11-O10)/O10</f>
        <v>0.13285714285714278</v>
      </c>
      <c r="P11" s="7">
        <f>N11/N10</f>
        <v>3.7874445972795353E-3</v>
      </c>
      <c r="Q11" s="8">
        <f>P11/$P$15</f>
        <v>1.1236630742638469</v>
      </c>
      <c r="R11" s="15">
        <f>N11*U10/U11</f>
        <v>2.253133523834264E-2</v>
      </c>
      <c r="T11" t="s">
        <v>119</v>
      </c>
      <c r="U11" s="3">
        <v>8.9108796296296297E-2</v>
      </c>
      <c r="V11" s="6">
        <f>(U11-U10)/U10</f>
        <v>0.22206349206349199</v>
      </c>
    </row>
    <row r="12" spans="2:22" x14ac:dyDescent="0.3">
      <c r="B12" t="s">
        <v>133</v>
      </c>
      <c r="C12" s="5">
        <v>2.795138888888889E-2</v>
      </c>
      <c r="D12" s="6">
        <f>(C12-D10)/D10</f>
        <v>0.15000000000000002</v>
      </c>
      <c r="E12" s="7">
        <f>C12/C10</f>
        <v>5.1006184103811842E-3</v>
      </c>
      <c r="F12" s="8">
        <f>E12/$P$15</f>
        <v>1.5132568718688213</v>
      </c>
      <c r="G12" s="18">
        <f>(G11-D10)/D10</f>
        <v>-1.2412081092263597E-3</v>
      </c>
      <c r="I12" t="s">
        <v>29</v>
      </c>
      <c r="J12" s="3">
        <v>5.8067129629629628E-2</v>
      </c>
      <c r="K12" s="6">
        <f>(J12-J10)/J10</f>
        <v>0.19452380952380949</v>
      </c>
      <c r="M12" t="s">
        <v>135</v>
      </c>
      <c r="N12" s="5">
        <v>2.8067129629629629E-2</v>
      </c>
      <c r="O12" s="6">
        <f>(N12-O10)/O10</f>
        <v>0.15476190476190474</v>
      </c>
      <c r="P12" s="7">
        <f>N12/N10</f>
        <v>3.8606780783534567E-3</v>
      </c>
      <c r="Q12" s="8">
        <f>P12/$P$15</f>
        <v>1.1453900609877381</v>
      </c>
      <c r="R12" s="18">
        <f>(R11-O10)/O10</f>
        <v>-7.2996493051045663E-2</v>
      </c>
      <c r="T12" t="s">
        <v>3</v>
      </c>
      <c r="U12" s="3">
        <v>9.8483796296296292E-2</v>
      </c>
      <c r="V12" s="6">
        <f>(U12-U10)/U10</f>
        <v>0.35063492063492047</v>
      </c>
    </row>
    <row r="13" spans="2:22" ht="7.2" customHeight="1" x14ac:dyDescent="0.3">
      <c r="G13" s="15"/>
      <c r="R13" s="15"/>
    </row>
    <row r="14" spans="2:22" x14ac:dyDescent="0.3">
      <c r="B14" s="2" t="s">
        <v>43</v>
      </c>
      <c r="C14">
        <f>5.86+88*0.01</f>
        <v>6.74</v>
      </c>
      <c r="D14" s="13">
        <f>J14/3</f>
        <v>2.7777777777777776E-2</v>
      </c>
      <c r="E14" s="1" t="s">
        <v>42</v>
      </c>
      <c r="F14" s="4">
        <v>2.7777777777777776E-2</v>
      </c>
      <c r="G14" s="16"/>
      <c r="I14" s="2" t="s">
        <v>0</v>
      </c>
      <c r="J14" s="11">
        <v>8.3333333333333329E-2</v>
      </c>
      <c r="M14" s="2" t="s">
        <v>46</v>
      </c>
      <c r="N14">
        <f>7.27+116*0.01</f>
        <v>8.43</v>
      </c>
      <c r="O14" s="13">
        <f>U14/3</f>
        <v>2.7777777777777776E-2</v>
      </c>
      <c r="P14" s="1" t="s">
        <v>42</v>
      </c>
      <c r="Q14" s="4">
        <v>2.7777777777777776E-2</v>
      </c>
      <c r="R14" s="16"/>
      <c r="T14" s="2" t="s">
        <v>0</v>
      </c>
      <c r="U14" s="11">
        <v>8.3333333333333329E-2</v>
      </c>
    </row>
    <row r="15" spans="2:22" x14ac:dyDescent="0.3">
      <c r="B15" t="s">
        <v>136</v>
      </c>
      <c r="C15" s="5">
        <v>2.8842592592592593E-2</v>
      </c>
      <c r="D15" s="6">
        <f>(C15-D14)/D14</f>
        <v>3.8333333333333414E-2</v>
      </c>
      <c r="E15" s="7">
        <f>C15/C14</f>
        <v>4.2793164083965267E-3</v>
      </c>
      <c r="F15" s="8">
        <f>E15/$P$15</f>
        <v>1.2695921241093389</v>
      </c>
      <c r="G15" s="15">
        <f>C15*J14/J15</f>
        <v>2.5845260319435803E-2</v>
      </c>
      <c r="I15" t="s">
        <v>9</v>
      </c>
      <c r="J15" s="3">
        <v>9.2997685185185183E-2</v>
      </c>
      <c r="K15" s="6">
        <f>(J15-J14)/J14</f>
        <v>0.11597222222222225</v>
      </c>
      <c r="M15" t="s">
        <v>138</v>
      </c>
      <c r="N15" s="5">
        <v>2.841435185185185E-2</v>
      </c>
      <c r="O15" s="6">
        <f>(N15-O14)/O14</f>
        <v>2.2916666666666669E-2</v>
      </c>
      <c r="P15" s="7">
        <f>N15/N14</f>
        <v>3.3706229954747154E-3</v>
      </c>
      <c r="Q15" s="9">
        <f>P15/$P$15</f>
        <v>1</v>
      </c>
      <c r="R15" s="15">
        <f>N15*U14/U15</f>
        <v>2.5439360026527393E-2</v>
      </c>
      <c r="T15" t="s">
        <v>2</v>
      </c>
      <c r="U15" s="3">
        <v>9.3078703703703705E-2</v>
      </c>
      <c r="V15" s="6">
        <f>(U15-U14)/U14</f>
        <v>0.11694444444444452</v>
      </c>
    </row>
    <row r="16" spans="2:22" x14ac:dyDescent="0.3">
      <c r="B16" t="s">
        <v>137</v>
      </c>
      <c r="C16" s="5">
        <v>2.9212962962962961E-2</v>
      </c>
      <c r="D16" s="6">
        <f>(C16-D14)/D14</f>
        <v>5.1666666666666666E-2</v>
      </c>
      <c r="E16" s="7">
        <f>C16/C14</f>
        <v>4.3342675019232878E-3</v>
      </c>
      <c r="F16" s="8">
        <f>E16/$P$15</f>
        <v>1.2858950727335359</v>
      </c>
      <c r="G16" s="18">
        <f>(G15-D14)/D14</f>
        <v>-6.9570628500311052E-2</v>
      </c>
      <c r="I16" t="s">
        <v>120</v>
      </c>
      <c r="J16" s="3">
        <v>0.10369212962962963</v>
      </c>
      <c r="K16" s="6">
        <f>(J16-J14)/J14</f>
        <v>0.24430555555555566</v>
      </c>
      <c r="M16" t="s">
        <v>139</v>
      </c>
      <c r="N16" s="5">
        <v>2.869212962962963E-2</v>
      </c>
      <c r="O16" s="6">
        <f>(N16-O14)/O14</f>
        <v>3.2916666666666733E-2</v>
      </c>
      <c r="P16" s="7">
        <f>N16/N14</f>
        <v>3.4035740960414746E-3</v>
      </c>
      <c r="Q16" s="8">
        <f>P16/$P$15</f>
        <v>1.0097759674134421</v>
      </c>
      <c r="R16" s="18">
        <f>(R15-O14)/O14</f>
        <v>-8.4183039045013813E-2</v>
      </c>
      <c r="T16" t="s">
        <v>120</v>
      </c>
      <c r="U16" s="3">
        <v>9.465277777777778E-2</v>
      </c>
      <c r="V16" s="6">
        <f>(U16-U14)/U14</f>
        <v>0.13583333333333342</v>
      </c>
    </row>
    <row r="17" spans="2:22" ht="7.2" customHeight="1" x14ac:dyDescent="0.3">
      <c r="G17" s="16"/>
      <c r="R17" s="16"/>
    </row>
    <row r="18" spans="2:22" x14ac:dyDescent="0.3">
      <c r="B18" s="2" t="s">
        <v>49</v>
      </c>
      <c r="C18">
        <f>4.23+67*0.01</f>
        <v>4.9000000000000004</v>
      </c>
      <c r="D18" s="13">
        <f>J18/3</f>
        <v>2.4305555555555556E-2</v>
      </c>
      <c r="E18" s="1" t="s">
        <v>42</v>
      </c>
      <c r="F18" s="4">
        <v>2.7777777777777776E-2</v>
      </c>
      <c r="G18" s="16"/>
      <c r="I18" s="2" t="s">
        <v>0</v>
      </c>
      <c r="J18" s="11">
        <v>7.2916666666666671E-2</v>
      </c>
      <c r="M18" s="2" t="s">
        <v>50</v>
      </c>
      <c r="N18">
        <f>6.04+97*0.01</f>
        <v>7.01</v>
      </c>
      <c r="O18" s="13">
        <f>U18/3</f>
        <v>2.4305555555555556E-2</v>
      </c>
      <c r="P18" s="1" t="s">
        <v>42</v>
      </c>
      <c r="Q18" s="4">
        <v>2.7777777777777776E-2</v>
      </c>
      <c r="R18" s="16"/>
      <c r="T18" s="2" t="s">
        <v>0</v>
      </c>
      <c r="U18" s="11">
        <v>7.2916666666666671E-2</v>
      </c>
    </row>
    <row r="19" spans="2:22" x14ac:dyDescent="0.3">
      <c r="B19" t="s">
        <v>140</v>
      </c>
      <c r="C19" s="5">
        <v>2.5219907407407406E-2</v>
      </c>
      <c r="D19" s="6">
        <f>(C19-D18)/D18</f>
        <v>3.7619047619047552E-2</v>
      </c>
      <c r="E19" s="7">
        <f>C19/C18</f>
        <v>5.1469198790627356E-3</v>
      </c>
      <c r="F19" s="8">
        <f>E19/$P$15</f>
        <v>1.5269936406334426</v>
      </c>
      <c r="G19" s="15">
        <f>C19*J18/J19</f>
        <v>1.9480801454961585E-2</v>
      </c>
      <c r="I19" t="s">
        <v>55</v>
      </c>
      <c r="J19" s="3">
        <v>9.4398148148148148E-2</v>
      </c>
      <c r="K19" s="6">
        <f>(J19-J18)/J18</f>
        <v>0.29460317460317453</v>
      </c>
      <c r="M19" t="s">
        <v>142</v>
      </c>
      <c r="N19" s="5">
        <v>2.7719907407407408E-2</v>
      </c>
      <c r="O19" s="6">
        <f>(N19-O18)/O18</f>
        <v>0.1404761904761905</v>
      </c>
      <c r="P19" s="7">
        <f>N19/N18</f>
        <v>3.9543377186030543E-3</v>
      </c>
      <c r="Q19" s="8">
        <f>P19/$P$15</f>
        <v>1.1731771022484609</v>
      </c>
      <c r="R19" s="15">
        <f>N19*U18/U19</f>
        <v>2.1818517824421121E-2</v>
      </c>
      <c r="T19" t="s">
        <v>55</v>
      </c>
      <c r="U19" s="3">
        <v>9.2638888888888896E-2</v>
      </c>
      <c r="V19" s="6">
        <f>(U19-U18)/U18</f>
        <v>0.27047619047619048</v>
      </c>
    </row>
    <row r="20" spans="2:22" x14ac:dyDescent="0.3">
      <c r="B20" t="s">
        <v>141</v>
      </c>
      <c r="C20" s="5">
        <v>2.5486111111111112E-2</v>
      </c>
      <c r="D20" s="6">
        <f>(C20-D18)/D18</f>
        <v>4.8571428571428599E-2</v>
      </c>
      <c r="E20" s="7">
        <f>C20/C18</f>
        <v>5.2012471655328799E-3</v>
      </c>
      <c r="F20" s="8">
        <f>E20/$P$15</f>
        <v>1.5431115175194314</v>
      </c>
      <c r="G20" s="18">
        <f>(G19-D18)/D18</f>
        <v>-0.19850416871015195</v>
      </c>
      <c r="I20" t="s">
        <v>52</v>
      </c>
      <c r="J20" s="3">
        <v>9.7025462962962966E-2</v>
      </c>
      <c r="K20" s="6">
        <f>(J20-J18)/J18</f>
        <v>0.33063492063492061</v>
      </c>
      <c r="M20" t="s">
        <v>143</v>
      </c>
      <c r="N20" s="5">
        <v>2.8206018518518519E-2</v>
      </c>
      <c r="O20" s="6">
        <f>(N20-O18)/O18</f>
        <v>0.16047619047619049</v>
      </c>
      <c r="P20" s="7">
        <f>N20/N18</f>
        <v>4.0236830982194752E-3</v>
      </c>
      <c r="Q20" s="8">
        <f>P20/$P$15</f>
        <v>1.193750562914196</v>
      </c>
      <c r="R20" s="18">
        <f>(R19-O18)/O18</f>
        <v>-0.10232383808095961</v>
      </c>
      <c r="T20" t="s">
        <v>9</v>
      </c>
      <c r="U20" s="3">
        <v>9.313657407407408E-2</v>
      </c>
      <c r="V20" s="6">
        <f>(U20-U18)/U18</f>
        <v>0.27730158730158733</v>
      </c>
    </row>
    <row r="21" spans="2:22" ht="7.2" customHeight="1" x14ac:dyDescent="0.3">
      <c r="G21" s="15"/>
      <c r="R21" s="15"/>
    </row>
    <row r="22" spans="2:22" x14ac:dyDescent="0.3">
      <c r="B22" s="2" t="s">
        <v>59</v>
      </c>
      <c r="C22">
        <f>3.33+57*0.01</f>
        <v>3.9000000000000004</v>
      </c>
      <c r="D22" s="13">
        <f>J22/3</f>
        <v>2.0833333333333332E-2</v>
      </c>
      <c r="E22" s="1" t="s">
        <v>42</v>
      </c>
      <c r="F22" s="4">
        <v>2.7777777777777776E-2</v>
      </c>
      <c r="G22" s="16"/>
      <c r="I22" s="2" t="s">
        <v>0</v>
      </c>
      <c r="J22" s="11">
        <v>6.25E-2</v>
      </c>
      <c r="M22" s="2" t="s">
        <v>58</v>
      </c>
      <c r="N22">
        <f>4.45+74*0.01</f>
        <v>5.19</v>
      </c>
      <c r="O22" s="13">
        <f>U22/3</f>
        <v>2.0833333333333332E-2</v>
      </c>
      <c r="P22" s="1" t="s">
        <v>42</v>
      </c>
      <c r="Q22" s="4">
        <v>2.7777777777777776E-2</v>
      </c>
      <c r="R22" s="16"/>
      <c r="T22" s="2" t="s">
        <v>0</v>
      </c>
      <c r="U22" s="11">
        <v>6.25E-2</v>
      </c>
    </row>
    <row r="23" spans="2:22" x14ac:dyDescent="0.3">
      <c r="B23" t="s">
        <v>90</v>
      </c>
      <c r="C23" s="5">
        <v>1.9039351851851852E-2</v>
      </c>
      <c r="D23" s="6">
        <f>(C23-D22)/D22</f>
        <v>-8.6111111111111027E-2</v>
      </c>
      <c r="E23" s="7">
        <f>C23/C22</f>
        <v>4.8818850902184229E-3</v>
      </c>
      <c r="F23" s="8">
        <f>E23/$P$15</f>
        <v>1.4483628387905372</v>
      </c>
      <c r="G23" s="15">
        <f>C23*J22/J23</f>
        <v>1.7787629757785466E-2</v>
      </c>
      <c r="I23" t="s">
        <v>4</v>
      </c>
      <c r="J23" s="3">
        <v>6.6898148148148151E-2</v>
      </c>
      <c r="K23" s="6">
        <f>(J23-J22)/J22</f>
        <v>7.0370370370370416E-2</v>
      </c>
      <c r="M23" t="s">
        <v>145</v>
      </c>
      <c r="N23" s="5">
        <v>2.2731481481481481E-2</v>
      </c>
      <c r="O23" s="6">
        <f>(N23-O22)/O22</f>
        <v>9.1111111111111143E-2</v>
      </c>
      <c r="P23" s="7">
        <f>N23/N22</f>
        <v>4.3798615571255259E-3</v>
      </c>
      <c r="Q23" s="8">
        <f>P23/$P$15</f>
        <v>1.2994219653179191</v>
      </c>
      <c r="R23" s="15">
        <f>N23*U22/U23</f>
        <v>1.9728383156541303E-2</v>
      </c>
      <c r="T23" t="s">
        <v>52</v>
      </c>
      <c r="U23" s="3">
        <v>7.2013888888888891E-2</v>
      </c>
      <c r="V23" s="6">
        <f>(U23-U22)/U22</f>
        <v>0.15222222222222226</v>
      </c>
    </row>
    <row r="24" spans="2:22" x14ac:dyDescent="0.3">
      <c r="B24" t="s">
        <v>144</v>
      </c>
      <c r="C24" s="5">
        <v>2.0219907407407409E-2</v>
      </c>
      <c r="D24" s="6">
        <f>(C24-D22)/D22</f>
        <v>-2.9444444444444329E-2</v>
      </c>
      <c r="E24" s="7">
        <f>C24/C22</f>
        <v>5.184591642924976E-3</v>
      </c>
      <c r="F24" s="8">
        <f>E24/$P$15</f>
        <v>1.5381701394328684</v>
      </c>
      <c r="G24" s="18">
        <f>(G23-D22)/D22</f>
        <v>-0.1461937716262976</v>
      </c>
      <c r="I24" t="s">
        <v>121</v>
      </c>
      <c r="J24" s="3">
        <v>7.3831018518518518E-2</v>
      </c>
      <c r="K24" s="6">
        <f>(J24-J22)/J22</f>
        <v>0.18129629629629629</v>
      </c>
      <c r="M24" t="s">
        <v>146</v>
      </c>
      <c r="N24" s="5">
        <v>2.2800925925925926E-2</v>
      </c>
      <c r="O24" s="6">
        <f>(N24-O22)/O22</f>
        <v>9.4444444444444497E-2</v>
      </c>
      <c r="P24" s="7">
        <f>N24/N22</f>
        <v>4.3932419895811028E-3</v>
      </c>
      <c r="Q24" s="8">
        <f>P24/$P$15</f>
        <v>1.3033916861895622</v>
      </c>
      <c r="R24" s="18">
        <f>(R23-O22)/O22</f>
        <v>-5.3037608486017407E-2</v>
      </c>
      <c r="T24" t="s">
        <v>9</v>
      </c>
      <c r="U24" s="3">
        <v>8.5590277777777779E-2</v>
      </c>
      <c r="V24" s="6">
        <f>(U24-U22)/U22</f>
        <v>0.36944444444444446</v>
      </c>
    </row>
    <row r="25" spans="2:22" ht="7.2" customHeight="1" x14ac:dyDescent="0.3">
      <c r="G25" s="16"/>
      <c r="R25" s="16"/>
    </row>
    <row r="26" spans="2:22" x14ac:dyDescent="0.3">
      <c r="B26" s="2" t="s">
        <v>65</v>
      </c>
      <c r="C26">
        <f>3.2+53*0.01</f>
        <v>3.7300000000000004</v>
      </c>
      <c r="D26" s="13">
        <f>J26/2</f>
        <v>2.0833333333333332E-2</v>
      </c>
      <c r="E26" s="1" t="s">
        <v>42</v>
      </c>
      <c r="F26" s="4">
        <v>2.7777777777777776E-2</v>
      </c>
      <c r="G26" s="16"/>
      <c r="I26" s="2" t="s">
        <v>0</v>
      </c>
      <c r="J26" s="11">
        <v>4.1666666666666664E-2</v>
      </c>
      <c r="M26" s="2" t="s">
        <v>66</v>
      </c>
      <c r="N26" s="10">
        <f>4.22+63*0.01</f>
        <v>4.8499999999999996</v>
      </c>
      <c r="O26" s="13">
        <f>U26/2</f>
        <v>2.0833333333333332E-2</v>
      </c>
      <c r="P26" s="1" t="s">
        <v>42</v>
      </c>
      <c r="Q26" s="4">
        <v>2.7777777777777776E-2</v>
      </c>
      <c r="R26" s="16"/>
      <c r="T26" s="2" t="s">
        <v>0</v>
      </c>
      <c r="U26" s="11">
        <v>4.1666666666666664E-2</v>
      </c>
    </row>
    <row r="27" spans="2:22" x14ac:dyDescent="0.3">
      <c r="B27" t="s">
        <v>147</v>
      </c>
      <c r="C27" s="5">
        <v>2.0347222222222221E-2</v>
      </c>
      <c r="D27" s="6">
        <f>(C27-D26)/D26</f>
        <v>-2.3333333333333317E-2</v>
      </c>
      <c r="E27" s="7">
        <f>C27/C26</f>
        <v>5.455019362526064E-3</v>
      </c>
      <c r="F27" s="8">
        <f>E27/$P$15</f>
        <v>1.6184009216841482</v>
      </c>
      <c r="G27" s="15">
        <f>C27*J26/J27</f>
        <v>2.0118099423235374E-2</v>
      </c>
      <c r="I27" t="s">
        <v>122</v>
      </c>
      <c r="J27" s="3">
        <v>4.2141203703703702E-2</v>
      </c>
      <c r="K27" s="6">
        <f>(J27-J26)/J26</f>
        <v>1.1388888888888893E-2</v>
      </c>
      <c r="M27" t="s">
        <v>149</v>
      </c>
      <c r="N27" s="5">
        <v>1.9467592592592592E-2</v>
      </c>
      <c r="O27" s="6">
        <f>(N27-O26)/O26</f>
        <v>-6.5555555555555534E-2</v>
      </c>
      <c r="P27" s="7">
        <f>N27/N26</f>
        <v>4.0139366170294007E-3</v>
      </c>
      <c r="Q27" s="8">
        <f>P27/$P$15</f>
        <v>1.1908589665525857</v>
      </c>
      <c r="R27" s="15">
        <f>N27*U26/U27</f>
        <v>1.9725114926353315E-2</v>
      </c>
      <c r="T27" t="s">
        <v>123</v>
      </c>
      <c r="U27" s="5">
        <v>4.1122685185185186E-2</v>
      </c>
      <c r="V27" s="6">
        <f>(U27-U26)/U26</f>
        <v>-1.3055555555555487E-2</v>
      </c>
    </row>
    <row r="28" spans="2:22" x14ac:dyDescent="0.3">
      <c r="B28" t="s">
        <v>148</v>
      </c>
      <c r="C28" s="5">
        <v>2.1759259259259259E-2</v>
      </c>
      <c r="D28" s="6">
        <f>(C28-D26)/D26</f>
        <v>4.4444444444444509E-2</v>
      </c>
      <c r="E28" s="7">
        <f>C28/C26</f>
        <v>5.833581570846986E-3</v>
      </c>
      <c r="F28" s="8">
        <f>E28/$P$15</f>
        <v>1.730713158570079</v>
      </c>
      <c r="G28" s="18">
        <f>(G27-D26)/D26</f>
        <v>-3.4331227684701981E-2</v>
      </c>
      <c r="I28" t="s">
        <v>14</v>
      </c>
      <c r="J28" s="3">
        <v>4.8576388888888891E-2</v>
      </c>
      <c r="K28" s="6">
        <f>(J28-J26)/J26</f>
        <v>0.16583333333333344</v>
      </c>
      <c r="M28" t="s">
        <v>150</v>
      </c>
      <c r="N28" s="5">
        <v>2.0196759259259258E-2</v>
      </c>
      <c r="O28" s="6">
        <f>(N28-O26)/O26</f>
        <v>-3.0555555555555558E-2</v>
      </c>
      <c r="P28" s="7">
        <f>N28/N26</f>
        <v>4.164280259641084E-3</v>
      </c>
      <c r="Q28" s="8">
        <f>P28/$P$15</f>
        <v>1.2354630776660298</v>
      </c>
      <c r="R28" s="18">
        <f>(R27-O26)/O26</f>
        <v>-5.3194483535040804E-2</v>
      </c>
      <c r="T28" t="s">
        <v>14</v>
      </c>
      <c r="U28" s="3">
        <v>4.7719907407407405E-2</v>
      </c>
      <c r="V28" s="6">
        <f>(U28-U26)/U26</f>
        <v>0.14527777777777778</v>
      </c>
    </row>
    <row r="29" spans="2:22" ht="7.2" customHeight="1" x14ac:dyDescent="0.3">
      <c r="G29" s="15"/>
      <c r="R29" s="15"/>
    </row>
    <row r="30" spans="2:22" x14ac:dyDescent="0.3">
      <c r="B30" s="2" t="s">
        <v>67</v>
      </c>
      <c r="C30">
        <f>2.71+44*0.01</f>
        <v>3.15</v>
      </c>
      <c r="D30" s="13">
        <f>J30/2</f>
        <v>2.0833333333333332E-2</v>
      </c>
      <c r="E30" s="1" t="s">
        <v>42</v>
      </c>
      <c r="F30" s="4">
        <v>2.7777777777777776E-2</v>
      </c>
      <c r="G30" s="16"/>
      <c r="I30" s="2" t="s">
        <v>0</v>
      </c>
      <c r="J30" s="11">
        <v>4.1666666666666664E-2</v>
      </c>
      <c r="M30" s="2" t="s">
        <v>68</v>
      </c>
      <c r="N30">
        <f>3.61+56*0.01</f>
        <v>4.17</v>
      </c>
      <c r="O30" s="13">
        <f>U30/2</f>
        <v>2.0833333333333332E-2</v>
      </c>
      <c r="P30" s="1" t="s">
        <v>42</v>
      </c>
      <c r="Q30" s="4">
        <v>2.7777777777777776E-2</v>
      </c>
      <c r="R30" s="16"/>
      <c r="T30" s="2" t="s">
        <v>0</v>
      </c>
      <c r="U30" s="11">
        <v>4.1666666666666664E-2</v>
      </c>
    </row>
    <row r="31" spans="2:22" x14ac:dyDescent="0.3">
      <c r="B31" t="s">
        <v>151</v>
      </c>
      <c r="C31" s="5">
        <v>2.0069444444444445E-2</v>
      </c>
      <c r="D31" s="6">
        <f>(C31-D30)/D30</f>
        <v>-3.666666666666657E-2</v>
      </c>
      <c r="E31" s="7">
        <f>C31/C30</f>
        <v>6.3712522045855386E-3</v>
      </c>
      <c r="F31" s="8">
        <f>E31/$P$15</f>
        <v>1.8902298516147806</v>
      </c>
      <c r="G31" s="15">
        <f>C31*J30/J31</f>
        <v>1.7032060348892031E-2</v>
      </c>
      <c r="I31" t="s">
        <v>119</v>
      </c>
      <c r="J31" s="3">
        <v>4.9097222222222223E-2</v>
      </c>
      <c r="K31" s="6">
        <f>(J31-J30)/J30</f>
        <v>0.1783333333333334</v>
      </c>
      <c r="M31" t="s">
        <v>152</v>
      </c>
      <c r="N31" s="5">
        <v>2.5671296296296296E-2</v>
      </c>
      <c r="O31" s="6">
        <f>(N31-O30)/O30</f>
        <v>0.23222222222222227</v>
      </c>
      <c r="P31" s="7">
        <f>N31/N30</f>
        <v>6.1561861621813657E-3</v>
      </c>
      <c r="Q31" s="8">
        <f>P31/$P$15</f>
        <v>1.8264238303857931</v>
      </c>
      <c r="R31" s="15">
        <f>N31*U30/U31</f>
        <v>1.6597820881226053E-2</v>
      </c>
      <c r="T31" t="s">
        <v>80</v>
      </c>
      <c r="U31" s="3">
        <v>6.4444444444444443E-2</v>
      </c>
      <c r="V31" s="6">
        <f>(U31-U30)/U30</f>
        <v>0.54666666666666675</v>
      </c>
    </row>
    <row r="32" spans="2:22" x14ac:dyDescent="0.3">
      <c r="B32" t="s">
        <v>96</v>
      </c>
      <c r="C32" s="5">
        <v>2.3645833333333335E-2</v>
      </c>
      <c r="D32" s="6">
        <f>(C32-D30)/D30</f>
        <v>0.13500000000000012</v>
      </c>
      <c r="E32" s="7">
        <f>C32/C30</f>
        <v>7.5066137566137574E-3</v>
      </c>
      <c r="F32" s="8">
        <f>E32/$P$15</f>
        <v>2.227070119290079</v>
      </c>
      <c r="G32" s="18">
        <f>(G31-D30)/D30</f>
        <v>-0.18246110325318243</v>
      </c>
      <c r="I32" t="s">
        <v>75</v>
      </c>
      <c r="J32" s="3">
        <v>5.3692129629629631E-2</v>
      </c>
      <c r="K32" s="6">
        <f>(J32-J30)/J30</f>
        <v>0.28861111111111121</v>
      </c>
      <c r="M32" t="s">
        <v>153</v>
      </c>
      <c r="N32" s="5">
        <v>2.6087962962962962E-2</v>
      </c>
      <c r="O32" s="6">
        <f>(N32-O30)/O30</f>
        <v>0.25222222222222224</v>
      </c>
      <c r="P32" s="7">
        <f>N32/N30</f>
        <v>6.2561062261302066E-3</v>
      </c>
      <c r="Q32" s="8">
        <f>P32/$P$15</f>
        <v>1.8560682207797916</v>
      </c>
      <c r="R32" s="18">
        <f>(R31-O30)/O30</f>
        <v>-0.20330459770114939</v>
      </c>
      <c r="T32" t="s">
        <v>5</v>
      </c>
      <c r="U32" s="3">
        <v>6.5254629629629635E-2</v>
      </c>
      <c r="V32" s="6">
        <f>(U32-U30)/U30</f>
        <v>0.56611111111111134</v>
      </c>
    </row>
    <row r="33" ht="7.2" customHeight="1" x14ac:dyDescent="0.3"/>
  </sheetData>
  <conditionalFormatting sqref="D3:D4">
    <cfRule type="cellIs" dxfId="407" priority="191" operator="between">
      <formula>-0.15</formula>
      <formula>-0.05</formula>
    </cfRule>
    <cfRule type="cellIs" dxfId="406" priority="190" operator="between">
      <formula>-0.05</formula>
      <formula>0.05</formula>
    </cfRule>
    <cfRule type="cellIs" dxfId="405" priority="189" operator="between">
      <formula>0.05</formula>
      <formula>0.15</formula>
    </cfRule>
    <cfRule type="cellIs" dxfId="404" priority="188" operator="between">
      <formula>0.15</formula>
      <formula>0.25</formula>
    </cfRule>
    <cfRule type="cellIs" dxfId="403" priority="187" operator="greaterThanOrEqual">
      <formula>0.25</formula>
    </cfRule>
    <cfRule type="cellIs" dxfId="402" priority="192" operator="lessThanOrEqual">
      <formula>-0.15</formula>
    </cfRule>
  </conditionalFormatting>
  <conditionalFormatting sqref="D7:D8">
    <cfRule type="cellIs" dxfId="401" priority="166" operator="between">
      <formula>-0.05</formula>
      <formula>0.05</formula>
    </cfRule>
    <cfRule type="cellIs" dxfId="400" priority="164" operator="between">
      <formula>0.15</formula>
      <formula>0.25</formula>
    </cfRule>
    <cfRule type="cellIs" dxfId="399" priority="163" operator="greaterThanOrEqual">
      <formula>0.25</formula>
    </cfRule>
    <cfRule type="cellIs" dxfId="398" priority="165" operator="between">
      <formula>0.05</formula>
      <formula>0.15</formula>
    </cfRule>
    <cfRule type="cellIs" dxfId="397" priority="168" operator="lessThanOrEqual">
      <formula>-0.15</formula>
    </cfRule>
    <cfRule type="cellIs" dxfId="396" priority="167" operator="between">
      <formula>-0.15</formula>
      <formula>-0.05</formula>
    </cfRule>
  </conditionalFormatting>
  <conditionalFormatting sqref="D11:D12">
    <cfRule type="cellIs" dxfId="395" priority="138" operator="lessThanOrEqual">
      <formula>-0.15</formula>
    </cfRule>
    <cfRule type="cellIs" dxfId="394" priority="133" operator="greaterThanOrEqual">
      <formula>0.25</formula>
    </cfRule>
    <cfRule type="cellIs" dxfId="393" priority="135" operator="between">
      <formula>0.05</formula>
      <formula>0.15</formula>
    </cfRule>
    <cfRule type="cellIs" dxfId="392" priority="134" operator="between">
      <formula>0.15</formula>
      <formula>0.25</formula>
    </cfRule>
    <cfRule type="cellIs" dxfId="391" priority="137" operator="between">
      <formula>-0.15</formula>
      <formula>-0.05</formula>
    </cfRule>
    <cfRule type="cellIs" dxfId="390" priority="136" operator="between">
      <formula>-0.05</formula>
      <formula>0.05</formula>
    </cfRule>
  </conditionalFormatting>
  <conditionalFormatting sqref="D15:D16">
    <cfRule type="cellIs" dxfId="389" priority="117" operator="between">
      <formula>0.05</formula>
      <formula>0.15</formula>
    </cfRule>
    <cfRule type="cellIs" dxfId="388" priority="116" operator="between">
      <formula>0.15</formula>
      <formula>0.25</formula>
    </cfRule>
    <cfRule type="cellIs" dxfId="387" priority="120" operator="lessThanOrEqual">
      <formula>-0.15</formula>
    </cfRule>
    <cfRule type="cellIs" dxfId="386" priority="119" operator="between">
      <formula>-0.15</formula>
      <formula>-0.05</formula>
    </cfRule>
    <cfRule type="cellIs" dxfId="385" priority="118" operator="between">
      <formula>-0.05</formula>
      <formula>0.05</formula>
    </cfRule>
    <cfRule type="cellIs" dxfId="384" priority="115" operator="greaterThanOrEqual">
      <formula>0.25</formula>
    </cfRule>
  </conditionalFormatting>
  <conditionalFormatting sqref="D19:D20">
    <cfRule type="cellIs" dxfId="383" priority="93" operator="between">
      <formula>0.05</formula>
      <formula>0.15</formula>
    </cfRule>
    <cfRule type="cellIs" dxfId="382" priority="91" operator="greaterThanOrEqual">
      <formula>0.25</formula>
    </cfRule>
    <cfRule type="cellIs" dxfId="381" priority="94" operator="between">
      <formula>-0.05</formula>
      <formula>0.05</formula>
    </cfRule>
    <cfRule type="cellIs" dxfId="380" priority="95" operator="between">
      <formula>-0.15</formula>
      <formula>-0.05</formula>
    </cfRule>
    <cfRule type="cellIs" dxfId="379" priority="96" operator="lessThanOrEqual">
      <formula>-0.15</formula>
    </cfRule>
    <cfRule type="cellIs" dxfId="378" priority="92" operator="between">
      <formula>0.15</formula>
      <formula>0.25</formula>
    </cfRule>
  </conditionalFormatting>
  <conditionalFormatting sqref="D23:D24">
    <cfRule type="cellIs" dxfId="377" priority="67" operator="greaterThanOrEqual">
      <formula>0.25</formula>
    </cfRule>
    <cfRule type="cellIs" dxfId="376" priority="68" operator="between">
      <formula>0.15</formula>
      <formula>0.25</formula>
    </cfRule>
    <cfRule type="cellIs" dxfId="375" priority="72" operator="lessThanOrEqual">
      <formula>-0.15</formula>
    </cfRule>
    <cfRule type="cellIs" dxfId="374" priority="71" operator="between">
      <formula>-0.15</formula>
      <formula>-0.05</formula>
    </cfRule>
    <cfRule type="cellIs" dxfId="373" priority="70" operator="between">
      <formula>-0.05</formula>
      <formula>0.05</formula>
    </cfRule>
    <cfRule type="cellIs" dxfId="372" priority="69" operator="between">
      <formula>0.05</formula>
      <formula>0.15</formula>
    </cfRule>
  </conditionalFormatting>
  <conditionalFormatting sqref="D27:D28">
    <cfRule type="cellIs" dxfId="371" priority="45" operator="between">
      <formula>0.05</formula>
      <formula>0.15</formula>
    </cfRule>
    <cfRule type="cellIs" dxfId="370" priority="43" operator="greaterThanOrEqual">
      <formula>0.25</formula>
    </cfRule>
    <cfRule type="cellIs" dxfId="369" priority="44" operator="between">
      <formula>0.15</formula>
      <formula>0.25</formula>
    </cfRule>
    <cfRule type="cellIs" dxfId="368" priority="46" operator="between">
      <formula>-0.05</formula>
      <formula>0.05</formula>
    </cfRule>
    <cfRule type="cellIs" dxfId="367" priority="47" operator="between">
      <formula>-0.15</formula>
      <formula>-0.05</formula>
    </cfRule>
    <cfRule type="cellIs" dxfId="366" priority="48" operator="lessThanOrEqual">
      <formula>-0.15</formula>
    </cfRule>
  </conditionalFormatting>
  <conditionalFormatting sqref="D31:D32">
    <cfRule type="cellIs" dxfId="365" priority="35" operator="between">
      <formula>-0.15</formula>
      <formula>-0.05</formula>
    </cfRule>
    <cfRule type="cellIs" dxfId="364" priority="31" operator="greaterThanOrEqual">
      <formula>0.25</formula>
    </cfRule>
    <cfRule type="cellIs" dxfId="363" priority="32" operator="between">
      <formula>0.15</formula>
      <formula>0.25</formula>
    </cfRule>
    <cfRule type="cellIs" dxfId="362" priority="33" operator="between">
      <formula>0.05</formula>
      <formula>0.15</formula>
    </cfRule>
    <cfRule type="cellIs" dxfId="361" priority="34" operator="between">
      <formula>-0.05</formula>
      <formula>0.05</formula>
    </cfRule>
    <cfRule type="cellIs" dxfId="360" priority="36" operator="lessThanOrEqual">
      <formula>-0.15</formula>
    </cfRule>
  </conditionalFormatting>
  <conditionalFormatting sqref="K3:K4">
    <cfRule type="cellIs" dxfId="359" priority="181" operator="greaterThanOrEqual">
      <formula>0.25</formula>
    </cfRule>
    <cfRule type="cellIs" dxfId="358" priority="183" operator="between">
      <formula>0.05</formula>
      <formula>0.15</formula>
    </cfRule>
    <cfRule type="cellIs" dxfId="357" priority="184" operator="between">
      <formula>-0.05</formula>
      <formula>0.05</formula>
    </cfRule>
    <cfRule type="cellIs" dxfId="356" priority="185" operator="between">
      <formula>-0.15</formula>
      <formula>-0.05</formula>
    </cfRule>
    <cfRule type="cellIs" dxfId="355" priority="186" operator="lessThanOrEqual">
      <formula>-0.15</formula>
    </cfRule>
    <cfRule type="cellIs" dxfId="354" priority="182" operator="between">
      <formula>0.15</formula>
      <formula>0.25</formula>
    </cfRule>
  </conditionalFormatting>
  <conditionalFormatting sqref="K7:K8">
    <cfRule type="cellIs" dxfId="353" priority="156" operator="lessThanOrEqual">
      <formula>-0.15</formula>
    </cfRule>
    <cfRule type="cellIs" dxfId="352" priority="155" operator="between">
      <formula>-0.15</formula>
      <formula>-0.05</formula>
    </cfRule>
    <cfRule type="cellIs" dxfId="351" priority="154" operator="between">
      <formula>-0.05</formula>
      <formula>0.05</formula>
    </cfRule>
    <cfRule type="cellIs" dxfId="350" priority="153" operator="between">
      <formula>0.05</formula>
      <formula>0.15</formula>
    </cfRule>
    <cfRule type="cellIs" dxfId="349" priority="152" operator="between">
      <formula>0.15</formula>
      <formula>0.25</formula>
    </cfRule>
    <cfRule type="cellIs" dxfId="348" priority="151" operator="greaterThanOrEqual">
      <formula>0.25</formula>
    </cfRule>
  </conditionalFormatting>
  <conditionalFormatting sqref="K11:K12">
    <cfRule type="cellIs" dxfId="347" priority="131" operator="between">
      <formula>-0.15</formula>
      <formula>-0.05</formula>
    </cfRule>
    <cfRule type="cellIs" dxfId="346" priority="129" operator="between">
      <formula>0.05</formula>
      <formula>0.15</formula>
    </cfRule>
    <cfRule type="cellIs" dxfId="345" priority="128" operator="between">
      <formula>0.15</formula>
      <formula>0.25</formula>
    </cfRule>
    <cfRule type="cellIs" dxfId="344" priority="127" operator="greaterThanOrEqual">
      <formula>0.25</formula>
    </cfRule>
    <cfRule type="cellIs" dxfId="343" priority="130" operator="between">
      <formula>-0.05</formula>
      <formula>0.05</formula>
    </cfRule>
    <cfRule type="cellIs" dxfId="342" priority="132" operator="lessThanOrEqual">
      <formula>-0.15</formula>
    </cfRule>
  </conditionalFormatting>
  <conditionalFormatting sqref="K15:K16">
    <cfRule type="cellIs" dxfId="341" priority="111" operator="between">
      <formula>0.05</formula>
      <formula>0.15</formula>
    </cfRule>
    <cfRule type="cellIs" dxfId="340" priority="112" operator="between">
      <formula>-0.05</formula>
      <formula>0.05</formula>
    </cfRule>
    <cfRule type="cellIs" dxfId="339" priority="113" operator="between">
      <formula>-0.15</formula>
      <formula>-0.05</formula>
    </cfRule>
    <cfRule type="cellIs" dxfId="338" priority="114" operator="lessThanOrEqual">
      <formula>-0.15</formula>
    </cfRule>
    <cfRule type="cellIs" dxfId="337" priority="109" operator="greaterThanOrEqual">
      <formula>0.25</formula>
    </cfRule>
    <cfRule type="cellIs" dxfId="336" priority="110" operator="between">
      <formula>0.15</formula>
      <formula>0.25</formula>
    </cfRule>
  </conditionalFormatting>
  <conditionalFormatting sqref="K19:K20">
    <cfRule type="cellIs" dxfId="335" priority="85" operator="greaterThanOrEqual">
      <formula>0.25</formula>
    </cfRule>
    <cfRule type="cellIs" dxfId="334" priority="86" operator="between">
      <formula>0.15</formula>
      <formula>0.25</formula>
    </cfRule>
    <cfRule type="cellIs" dxfId="333" priority="87" operator="between">
      <formula>0.05</formula>
      <formula>0.15</formula>
    </cfRule>
    <cfRule type="cellIs" dxfId="332" priority="88" operator="between">
      <formula>-0.05</formula>
      <formula>0.05</formula>
    </cfRule>
    <cfRule type="cellIs" dxfId="331" priority="90" operator="lessThanOrEqual">
      <formula>-0.15</formula>
    </cfRule>
    <cfRule type="cellIs" dxfId="330" priority="89" operator="between">
      <formula>-0.15</formula>
      <formula>-0.05</formula>
    </cfRule>
  </conditionalFormatting>
  <conditionalFormatting sqref="K23:K24">
    <cfRule type="cellIs" dxfId="329" priority="61" operator="greaterThanOrEqual">
      <formula>0.25</formula>
    </cfRule>
    <cfRule type="cellIs" dxfId="328" priority="63" operator="between">
      <formula>0.05</formula>
      <formula>0.15</formula>
    </cfRule>
    <cfRule type="cellIs" dxfId="327" priority="65" operator="between">
      <formula>-0.15</formula>
      <formula>-0.05</formula>
    </cfRule>
    <cfRule type="cellIs" dxfId="326" priority="66" operator="lessThanOrEqual">
      <formula>-0.15</formula>
    </cfRule>
    <cfRule type="cellIs" dxfId="325" priority="62" operator="between">
      <formula>0.15</formula>
      <formula>0.25</formula>
    </cfRule>
    <cfRule type="cellIs" dxfId="324" priority="64" operator="between">
      <formula>-0.05</formula>
      <formula>0.05</formula>
    </cfRule>
  </conditionalFormatting>
  <conditionalFormatting sqref="K27:K28">
    <cfRule type="cellIs" dxfId="323" priority="38" operator="between">
      <formula>0.15</formula>
      <formula>0.25</formula>
    </cfRule>
    <cfRule type="cellIs" dxfId="322" priority="37" operator="greaterThanOrEqual">
      <formula>0.25</formula>
    </cfRule>
    <cfRule type="cellIs" dxfId="321" priority="41" operator="between">
      <formula>-0.15</formula>
      <formula>-0.05</formula>
    </cfRule>
    <cfRule type="cellIs" dxfId="320" priority="42" operator="lessThanOrEqual">
      <formula>-0.15</formula>
    </cfRule>
    <cfRule type="cellIs" dxfId="319" priority="40" operator="between">
      <formula>-0.05</formula>
      <formula>0.05</formula>
    </cfRule>
    <cfRule type="cellIs" dxfId="318" priority="39" operator="between">
      <formula>0.05</formula>
      <formula>0.15</formula>
    </cfRule>
  </conditionalFormatting>
  <conditionalFormatting sqref="K31:K32">
    <cfRule type="cellIs" dxfId="317" priority="28" operator="between">
      <formula>-0.05</formula>
      <formula>0.05</formula>
    </cfRule>
    <cfRule type="cellIs" dxfId="316" priority="29" operator="between">
      <formula>-0.15</formula>
      <formula>-0.05</formula>
    </cfRule>
    <cfRule type="cellIs" dxfId="315" priority="30" operator="lessThanOrEqual">
      <formula>-0.15</formula>
    </cfRule>
    <cfRule type="cellIs" dxfId="314" priority="25" operator="greaterThanOrEqual">
      <formula>0.25</formula>
    </cfRule>
    <cfRule type="cellIs" dxfId="313" priority="26" operator="between">
      <formula>0.15</formula>
      <formula>0.25</formula>
    </cfRule>
    <cfRule type="cellIs" dxfId="312" priority="27" operator="between">
      <formula>0.05</formula>
      <formula>0.15</formula>
    </cfRule>
  </conditionalFormatting>
  <conditionalFormatting sqref="O3:O4">
    <cfRule type="cellIs" dxfId="311" priority="180" operator="lessThanOrEqual">
      <formula>-0.15</formula>
    </cfRule>
    <cfRule type="cellIs" dxfId="310" priority="178" operator="between">
      <formula>-0.05</formula>
      <formula>0.05</formula>
    </cfRule>
    <cfRule type="cellIs" dxfId="309" priority="175" operator="greaterThanOrEqual">
      <formula>0.25</formula>
    </cfRule>
    <cfRule type="cellIs" dxfId="308" priority="179" operator="between">
      <formula>-0.15</formula>
      <formula>-0.05</formula>
    </cfRule>
    <cfRule type="cellIs" dxfId="307" priority="176" operator="between">
      <formula>0.15</formula>
      <formula>0.25</formula>
    </cfRule>
    <cfRule type="cellIs" dxfId="306" priority="177" operator="between">
      <formula>0.05</formula>
      <formula>0.15</formula>
    </cfRule>
  </conditionalFormatting>
  <conditionalFormatting sqref="O7:O8">
    <cfRule type="cellIs" dxfId="305" priority="172" operator="between">
      <formula>-0.05</formula>
      <formula>0.05</formula>
    </cfRule>
    <cfRule type="cellIs" dxfId="304" priority="173" operator="between">
      <formula>-0.15</formula>
      <formula>-0.05</formula>
    </cfRule>
    <cfRule type="cellIs" dxfId="303" priority="174" operator="lessThanOrEqual">
      <formula>-0.15</formula>
    </cfRule>
    <cfRule type="cellIs" dxfId="302" priority="171" operator="between">
      <formula>0.05</formula>
      <formula>0.15</formula>
    </cfRule>
    <cfRule type="cellIs" dxfId="301" priority="170" operator="between">
      <formula>0.15</formula>
      <formula>0.25</formula>
    </cfRule>
    <cfRule type="cellIs" dxfId="300" priority="169" operator="greaterThanOrEqual">
      <formula>0.25</formula>
    </cfRule>
  </conditionalFormatting>
  <conditionalFormatting sqref="O11:O12">
    <cfRule type="cellIs" dxfId="299" priority="142" operator="between">
      <formula>-0.05</formula>
      <formula>0.05</formula>
    </cfRule>
    <cfRule type="cellIs" dxfId="298" priority="144" operator="lessThanOrEqual">
      <formula>-0.15</formula>
    </cfRule>
    <cfRule type="cellIs" dxfId="297" priority="139" operator="greaterThanOrEqual">
      <formula>0.25</formula>
    </cfRule>
    <cfRule type="cellIs" dxfId="296" priority="140" operator="between">
      <formula>0.15</formula>
      <formula>0.25</formula>
    </cfRule>
    <cfRule type="cellIs" dxfId="295" priority="141" operator="between">
      <formula>0.05</formula>
      <formula>0.15</formula>
    </cfRule>
    <cfRule type="cellIs" dxfId="294" priority="143" operator="between">
      <formula>-0.15</formula>
      <formula>-0.05</formula>
    </cfRule>
  </conditionalFormatting>
  <conditionalFormatting sqref="O15:O16">
    <cfRule type="cellIs" dxfId="293" priority="108" operator="lessThanOrEqual">
      <formula>-0.15</formula>
    </cfRule>
    <cfRule type="cellIs" dxfId="292" priority="103" operator="greaterThanOrEqual">
      <formula>0.25</formula>
    </cfRule>
    <cfRule type="cellIs" dxfId="291" priority="105" operator="between">
      <formula>0.05</formula>
      <formula>0.15</formula>
    </cfRule>
    <cfRule type="cellIs" dxfId="290" priority="106" operator="between">
      <formula>-0.05</formula>
      <formula>0.05</formula>
    </cfRule>
    <cfRule type="cellIs" dxfId="289" priority="107" operator="between">
      <formula>-0.15</formula>
      <formula>-0.05</formula>
    </cfRule>
    <cfRule type="cellIs" dxfId="288" priority="104" operator="between">
      <formula>0.15</formula>
      <formula>0.25</formula>
    </cfRule>
  </conditionalFormatting>
  <conditionalFormatting sqref="O19:O20">
    <cfRule type="cellIs" dxfId="287" priority="80" operator="between">
      <formula>0.15</formula>
      <formula>0.25</formula>
    </cfRule>
    <cfRule type="cellIs" dxfId="286" priority="79" operator="greaterThanOrEqual">
      <formula>0.25</formula>
    </cfRule>
    <cfRule type="cellIs" dxfId="285" priority="83" operator="between">
      <formula>-0.15</formula>
      <formula>-0.05</formula>
    </cfRule>
    <cfRule type="cellIs" dxfId="284" priority="84" operator="lessThanOrEqual">
      <formula>-0.15</formula>
    </cfRule>
    <cfRule type="cellIs" dxfId="283" priority="82" operator="between">
      <formula>-0.05</formula>
      <formula>0.05</formula>
    </cfRule>
    <cfRule type="cellIs" dxfId="282" priority="81" operator="between">
      <formula>0.05</formula>
      <formula>0.15</formula>
    </cfRule>
  </conditionalFormatting>
  <conditionalFormatting sqref="O23:O24">
    <cfRule type="cellIs" dxfId="281" priority="57" operator="between">
      <formula>0.05</formula>
      <formula>0.15</formula>
    </cfRule>
    <cfRule type="cellIs" dxfId="280" priority="55" operator="greaterThanOrEqual">
      <formula>0.25</formula>
    </cfRule>
    <cfRule type="cellIs" dxfId="279" priority="56" operator="between">
      <formula>0.15</formula>
      <formula>0.25</formula>
    </cfRule>
    <cfRule type="cellIs" dxfId="278" priority="60" operator="lessThanOrEqual">
      <formula>-0.15</formula>
    </cfRule>
    <cfRule type="cellIs" dxfId="277" priority="59" operator="between">
      <formula>-0.15</formula>
      <formula>-0.05</formula>
    </cfRule>
    <cfRule type="cellIs" dxfId="276" priority="58" operator="between">
      <formula>-0.05</formula>
      <formula>0.05</formula>
    </cfRule>
  </conditionalFormatting>
  <conditionalFormatting sqref="O27:O28">
    <cfRule type="cellIs" dxfId="275" priority="22" operator="between">
      <formula>-0.05</formula>
      <formula>0.05</formula>
    </cfRule>
    <cfRule type="cellIs" dxfId="274" priority="20" operator="between">
      <formula>0.15</formula>
      <formula>0.25</formula>
    </cfRule>
    <cfRule type="cellIs" dxfId="273" priority="19" operator="greaterThanOrEqual">
      <formula>0.25</formula>
    </cfRule>
    <cfRule type="cellIs" dxfId="272" priority="23" operator="between">
      <formula>-0.15</formula>
      <formula>-0.05</formula>
    </cfRule>
    <cfRule type="cellIs" dxfId="271" priority="21" operator="between">
      <formula>0.05</formula>
      <formula>0.15</formula>
    </cfRule>
    <cfRule type="cellIs" dxfId="270" priority="24" operator="lessThanOrEqual">
      <formula>-0.15</formula>
    </cfRule>
  </conditionalFormatting>
  <conditionalFormatting sqref="O31:O32">
    <cfRule type="cellIs" dxfId="269" priority="7" operator="greaterThanOrEqual">
      <formula>0.25</formula>
    </cfRule>
    <cfRule type="cellIs" dxfId="268" priority="8" operator="between">
      <formula>0.15</formula>
      <formula>0.25</formula>
    </cfRule>
    <cfRule type="cellIs" dxfId="267" priority="9" operator="between">
      <formula>0.05</formula>
      <formula>0.15</formula>
    </cfRule>
    <cfRule type="cellIs" dxfId="266" priority="11" operator="between">
      <formula>-0.15</formula>
      <formula>-0.05</formula>
    </cfRule>
    <cfRule type="cellIs" dxfId="265" priority="12" operator="lessThanOrEqual">
      <formula>-0.15</formula>
    </cfRule>
    <cfRule type="cellIs" dxfId="264" priority="10" operator="between">
      <formula>-0.05</formula>
      <formula>0.05</formula>
    </cfRule>
  </conditionalFormatting>
  <conditionalFormatting sqref="V3:V4">
    <cfRule type="cellIs" dxfId="263" priority="160" operator="between">
      <formula>-0.05</formula>
      <formula>0.05</formula>
    </cfRule>
    <cfRule type="cellIs" dxfId="262" priority="161" operator="between">
      <formula>-0.15</formula>
      <formula>-0.05</formula>
    </cfRule>
    <cfRule type="cellIs" dxfId="261" priority="162" operator="lessThanOrEqual">
      <formula>-0.15</formula>
    </cfRule>
    <cfRule type="cellIs" dxfId="260" priority="158" operator="between">
      <formula>0.15</formula>
      <formula>0.25</formula>
    </cfRule>
    <cfRule type="cellIs" dxfId="259" priority="157" operator="greaterThanOrEqual">
      <formula>0.25</formula>
    </cfRule>
    <cfRule type="cellIs" dxfId="258" priority="159" operator="between">
      <formula>0.05</formula>
      <formula>0.15</formula>
    </cfRule>
  </conditionalFormatting>
  <conditionalFormatting sqref="V7:V8">
    <cfRule type="cellIs" dxfId="257" priority="150" operator="lessThanOrEqual">
      <formula>-0.15</formula>
    </cfRule>
    <cfRule type="cellIs" dxfId="256" priority="149" operator="between">
      <formula>-0.15</formula>
      <formula>-0.05</formula>
    </cfRule>
    <cfRule type="cellIs" dxfId="255" priority="148" operator="between">
      <formula>-0.05</formula>
      <formula>0.05</formula>
    </cfRule>
    <cfRule type="cellIs" dxfId="254" priority="147" operator="between">
      <formula>0.05</formula>
      <formula>0.15</formula>
    </cfRule>
    <cfRule type="cellIs" dxfId="253" priority="146" operator="between">
      <formula>0.15</formula>
      <formula>0.25</formula>
    </cfRule>
    <cfRule type="cellIs" dxfId="252" priority="145" operator="greaterThanOrEqual">
      <formula>0.25</formula>
    </cfRule>
  </conditionalFormatting>
  <conditionalFormatting sqref="V11:V12">
    <cfRule type="cellIs" dxfId="251" priority="123" operator="between">
      <formula>0.05</formula>
      <formula>0.15</formula>
    </cfRule>
    <cfRule type="cellIs" dxfId="250" priority="122" operator="between">
      <formula>0.15</formula>
      <formula>0.25</formula>
    </cfRule>
    <cfRule type="cellIs" dxfId="249" priority="126" operator="lessThanOrEqual">
      <formula>-0.15</formula>
    </cfRule>
    <cfRule type="cellIs" dxfId="248" priority="124" operator="between">
      <formula>-0.05</formula>
      <formula>0.05</formula>
    </cfRule>
    <cfRule type="cellIs" dxfId="247" priority="121" operator="greaterThanOrEqual">
      <formula>0.25</formula>
    </cfRule>
    <cfRule type="cellIs" dxfId="246" priority="125" operator="between">
      <formula>-0.15</formula>
      <formula>-0.05</formula>
    </cfRule>
  </conditionalFormatting>
  <conditionalFormatting sqref="V15:V16">
    <cfRule type="cellIs" dxfId="245" priority="97" operator="greaterThanOrEqual">
      <formula>0.25</formula>
    </cfRule>
    <cfRule type="cellIs" dxfId="244" priority="98" operator="between">
      <formula>0.15</formula>
      <formula>0.25</formula>
    </cfRule>
    <cfRule type="cellIs" dxfId="243" priority="99" operator="between">
      <formula>0.05</formula>
      <formula>0.15</formula>
    </cfRule>
    <cfRule type="cellIs" dxfId="242" priority="100" operator="between">
      <formula>-0.05</formula>
      <formula>0.05</formula>
    </cfRule>
    <cfRule type="cellIs" dxfId="241" priority="101" operator="between">
      <formula>-0.15</formula>
      <formula>-0.05</formula>
    </cfRule>
    <cfRule type="cellIs" dxfId="240" priority="102" operator="lessThanOrEqual">
      <formula>-0.15</formula>
    </cfRule>
  </conditionalFormatting>
  <conditionalFormatting sqref="V19:V20">
    <cfRule type="cellIs" dxfId="239" priority="78" operator="lessThanOrEqual">
      <formula>-0.15</formula>
    </cfRule>
    <cfRule type="cellIs" dxfId="238" priority="77" operator="between">
      <formula>-0.15</formula>
      <formula>-0.05</formula>
    </cfRule>
    <cfRule type="cellIs" dxfId="237" priority="76" operator="between">
      <formula>-0.05</formula>
      <formula>0.05</formula>
    </cfRule>
    <cfRule type="cellIs" dxfId="236" priority="75" operator="between">
      <formula>0.05</formula>
      <formula>0.15</formula>
    </cfRule>
    <cfRule type="cellIs" dxfId="235" priority="74" operator="between">
      <formula>0.15</formula>
      <formula>0.25</formula>
    </cfRule>
    <cfRule type="cellIs" dxfId="234" priority="73" operator="greaterThanOrEqual">
      <formula>0.25</formula>
    </cfRule>
  </conditionalFormatting>
  <conditionalFormatting sqref="V23:V24">
    <cfRule type="cellIs" dxfId="233" priority="54" operator="lessThanOrEqual">
      <formula>-0.15</formula>
    </cfRule>
    <cfRule type="cellIs" dxfId="232" priority="53" operator="between">
      <formula>-0.15</formula>
      <formula>-0.05</formula>
    </cfRule>
    <cfRule type="cellIs" dxfId="231" priority="52" operator="between">
      <formula>-0.05</formula>
      <formula>0.05</formula>
    </cfRule>
    <cfRule type="cellIs" dxfId="230" priority="51" operator="between">
      <formula>0.05</formula>
      <formula>0.15</formula>
    </cfRule>
    <cfRule type="cellIs" dxfId="229" priority="50" operator="between">
      <formula>0.15</formula>
      <formula>0.25</formula>
    </cfRule>
    <cfRule type="cellIs" dxfId="228" priority="49" operator="greaterThanOrEqual">
      <formula>0.25</formula>
    </cfRule>
  </conditionalFormatting>
  <conditionalFormatting sqref="V27:V28">
    <cfRule type="cellIs" dxfId="227" priority="18" operator="lessThanOrEqual">
      <formula>-0.15</formula>
    </cfRule>
    <cfRule type="cellIs" dxfId="226" priority="17" operator="between">
      <formula>-0.15</formula>
      <formula>-0.05</formula>
    </cfRule>
    <cfRule type="cellIs" dxfId="225" priority="16" operator="between">
      <formula>-0.05</formula>
      <formula>0.05</formula>
    </cfRule>
    <cfRule type="cellIs" dxfId="224" priority="15" operator="between">
      <formula>0.05</formula>
      <formula>0.15</formula>
    </cfRule>
    <cfRule type="cellIs" dxfId="223" priority="14" operator="between">
      <formula>0.15</formula>
      <formula>0.25</formula>
    </cfRule>
    <cfRule type="cellIs" dxfId="222" priority="13" operator="greaterThanOrEqual">
      <formula>0.25</formula>
    </cfRule>
  </conditionalFormatting>
  <conditionalFormatting sqref="V31:V32">
    <cfRule type="cellIs" dxfId="221" priority="5" operator="between">
      <formula>-0.15</formula>
      <formula>-0.05</formula>
    </cfRule>
    <cfRule type="cellIs" dxfId="220" priority="4" operator="between">
      <formula>-0.05</formula>
      <formula>0.05</formula>
    </cfRule>
    <cfRule type="cellIs" dxfId="219" priority="3" operator="between">
      <formula>0.05</formula>
      <formula>0.15</formula>
    </cfRule>
    <cfRule type="cellIs" dxfId="218" priority="2" operator="between">
      <formula>0.15</formula>
      <formula>0.25</formula>
    </cfRule>
    <cfRule type="cellIs" dxfId="217" priority="1" operator="greaterThanOrEqual">
      <formula>0.25</formula>
    </cfRule>
    <cfRule type="cellIs" dxfId="216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C7878-E142-4CD3-9B6D-697F642215C7}">
  <dimension ref="B1:V38"/>
  <sheetViews>
    <sheetView tabSelected="1" workbookViewId="0"/>
  </sheetViews>
  <sheetFormatPr baseColWidth="10" defaultRowHeight="14.4" x14ac:dyDescent="0.3"/>
  <cols>
    <col min="1" max="1" width="1.6640625" customWidth="1"/>
    <col min="2" max="2" width="20.21875" customWidth="1"/>
    <col min="3" max="3" width="6.6640625" customWidth="1"/>
    <col min="4" max="4" width="7.77734375" customWidth="1"/>
    <col min="5" max="5" width="6.109375" customWidth="1"/>
    <col min="6" max="6" width="6.109375" style="2" customWidth="1"/>
    <col min="7" max="7" width="6.6640625" customWidth="1"/>
    <col min="8" max="8" width="5.5546875" customWidth="1"/>
    <col min="9" max="9" width="7.33203125" bestFit="1" customWidth="1"/>
    <col min="10" max="10" width="7.109375" style="3" bestFit="1" customWidth="1"/>
    <col min="11" max="11" width="7.77734375" style="3" bestFit="1" customWidth="1"/>
    <col min="12" max="13" width="20" customWidth="1"/>
    <col min="14" max="14" width="6.6640625" customWidth="1"/>
    <col min="15" max="15" width="7.77734375" customWidth="1"/>
    <col min="16" max="16" width="6.109375" customWidth="1"/>
    <col min="17" max="17" width="6.109375" style="2" customWidth="1"/>
    <col min="18" max="18" width="6.6640625" customWidth="1"/>
    <col min="19" max="19" width="5.5546875" customWidth="1"/>
    <col min="20" max="20" width="7.33203125" bestFit="1" customWidth="1"/>
    <col min="21" max="21" width="7.109375" style="3" bestFit="1" customWidth="1"/>
    <col min="22" max="22" width="7.77734375" style="3" bestFit="1" customWidth="1"/>
  </cols>
  <sheetData>
    <row r="1" spans="2:22" ht="7.2" customHeight="1" x14ac:dyDescent="0.3">
      <c r="C1" s="1"/>
      <c r="D1" s="1"/>
      <c r="G1" s="1"/>
      <c r="N1" s="1"/>
      <c r="O1" s="1"/>
      <c r="R1" s="1"/>
    </row>
    <row r="2" spans="2:22" x14ac:dyDescent="0.3">
      <c r="B2" s="2" t="s">
        <v>18</v>
      </c>
      <c r="C2">
        <f>2.82+100*0.01</f>
        <v>3.82</v>
      </c>
      <c r="D2" s="13">
        <f>J2/2</f>
        <v>1.3888888888888888E-2</v>
      </c>
      <c r="E2" s="1" t="s">
        <v>42</v>
      </c>
      <c r="F2" s="4">
        <v>2.7777777777777776E-2</v>
      </c>
      <c r="G2" s="14" t="s">
        <v>116</v>
      </c>
      <c r="I2" s="2" t="s">
        <v>0</v>
      </c>
      <c r="J2" s="13">
        <v>2.7777777777777776E-2</v>
      </c>
      <c r="M2" s="2" t="s">
        <v>23</v>
      </c>
      <c r="N2">
        <f>2.86+100*0.01</f>
        <v>3.86</v>
      </c>
      <c r="O2" s="13">
        <f>U2/2</f>
        <v>1.3888888888888888E-2</v>
      </c>
      <c r="P2" s="1" t="s">
        <v>42</v>
      </c>
      <c r="Q2" s="4">
        <v>2.7777777777777776E-2</v>
      </c>
      <c r="R2" s="14" t="s">
        <v>116</v>
      </c>
      <c r="T2" s="2" t="s">
        <v>0</v>
      </c>
      <c r="U2" s="13">
        <v>2.7777777777777776E-2</v>
      </c>
    </row>
    <row r="3" spans="2:22" x14ac:dyDescent="0.3">
      <c r="B3" t="s">
        <v>169</v>
      </c>
      <c r="C3" s="5">
        <v>1.7696759259259259E-2</v>
      </c>
      <c r="D3" s="6">
        <f>(C3-D2)/D2</f>
        <v>0.27416666666666673</v>
      </c>
      <c r="E3" s="7">
        <f>C3/C2</f>
        <v>4.632659491952686E-3</v>
      </c>
      <c r="F3" s="8">
        <f>E3/$P$15</f>
        <v>1.5242055168475965</v>
      </c>
      <c r="G3" s="15">
        <f>C3*J2/J3</f>
        <v>1.1500737130306587E-2</v>
      </c>
      <c r="I3" t="s">
        <v>158</v>
      </c>
      <c r="J3" s="3">
        <v>4.2743055555555555E-2</v>
      </c>
      <c r="K3" s="6">
        <f>(J3-J2)/J2</f>
        <v>0.53875000000000006</v>
      </c>
      <c r="M3" t="s">
        <v>182</v>
      </c>
      <c r="N3" s="5">
        <v>1.5891203703703703E-2</v>
      </c>
      <c r="O3" s="6">
        <f>(N3-O2)/O2</f>
        <v>0.14416666666666664</v>
      </c>
      <c r="P3" s="7">
        <f>N3/N2</f>
        <v>4.1168921512185763E-3</v>
      </c>
      <c r="Q3" s="8">
        <f>P3/$P$15</f>
        <v>1.3545113212084985</v>
      </c>
      <c r="R3" s="15">
        <f>N3*U2/U3</f>
        <v>1.2334698864453068E-2</v>
      </c>
      <c r="T3" t="s">
        <v>117</v>
      </c>
      <c r="U3" s="5">
        <v>3.5787037037037034E-2</v>
      </c>
      <c r="V3" s="6">
        <f>(U3-U2)/U2</f>
        <v>0.28833333333333327</v>
      </c>
    </row>
    <row r="4" spans="2:22" x14ac:dyDescent="0.3">
      <c r="B4" t="s">
        <v>170</v>
      </c>
      <c r="C4" s="5">
        <v>1.9224537037037037E-2</v>
      </c>
      <c r="D4" s="6">
        <f>(C4-D2)/D2</f>
        <v>0.38416666666666671</v>
      </c>
      <c r="E4" s="7">
        <f>C4/C2</f>
        <v>5.0326013185960829E-3</v>
      </c>
      <c r="F4" s="8">
        <f>E4/$P$15</f>
        <v>1.6557916046330006</v>
      </c>
      <c r="G4" s="18">
        <f>(G3-D2)/D2</f>
        <v>-0.17194692661792568</v>
      </c>
      <c r="I4" t="s">
        <v>159</v>
      </c>
      <c r="J4" s="3">
        <v>4.3923611111111108E-2</v>
      </c>
      <c r="K4" s="6">
        <f>(J4-J2)/J2</f>
        <v>0.58124999999999993</v>
      </c>
      <c r="M4" t="s">
        <v>183</v>
      </c>
      <c r="N4" s="5">
        <v>1.6921296296296295E-2</v>
      </c>
      <c r="O4" s="6">
        <f>(N4-O2)/O2</f>
        <v>0.21833333333333332</v>
      </c>
      <c r="P4" s="7">
        <f>N4/N2</f>
        <v>4.3837555171752059E-3</v>
      </c>
      <c r="Q4" s="8">
        <f>P4/$P$15</f>
        <v>1.4423128562322101</v>
      </c>
      <c r="R4" s="18">
        <f>(R3-O2)/O2</f>
        <v>-0.11190168175937905</v>
      </c>
      <c r="T4" t="s">
        <v>11</v>
      </c>
      <c r="U4" s="5">
        <v>3.5868055555555556E-2</v>
      </c>
      <c r="V4" s="6">
        <f>(U4-U2)/U2</f>
        <v>0.29125000000000006</v>
      </c>
    </row>
    <row r="5" spans="2:22" ht="7.2" customHeight="1" x14ac:dyDescent="0.3">
      <c r="C5" s="5"/>
      <c r="D5" s="4"/>
      <c r="E5" s="7"/>
      <c r="F5" s="8"/>
      <c r="G5" s="15"/>
      <c r="J5"/>
      <c r="K5"/>
      <c r="N5" s="5"/>
      <c r="O5" s="4"/>
      <c r="P5" s="7"/>
      <c r="Q5" s="8"/>
      <c r="R5" s="15"/>
      <c r="U5"/>
      <c r="V5"/>
    </row>
    <row r="6" spans="2:22" x14ac:dyDescent="0.3">
      <c r="B6" s="2" t="s">
        <v>28</v>
      </c>
      <c r="C6">
        <f>3.58+155*0.01</f>
        <v>5.13</v>
      </c>
      <c r="D6" s="13">
        <f>J6/2</f>
        <v>2.0833333333333332E-2</v>
      </c>
      <c r="E6" s="1" t="s">
        <v>42</v>
      </c>
      <c r="F6" s="4">
        <v>2.7777777777777776E-2</v>
      </c>
      <c r="G6" s="16"/>
      <c r="I6" s="2" t="s">
        <v>0</v>
      </c>
      <c r="J6" s="11">
        <v>4.1666666666666664E-2</v>
      </c>
      <c r="M6" s="2" t="s">
        <v>32</v>
      </c>
      <c r="N6">
        <f>3.93+145*0.01</f>
        <v>5.38</v>
      </c>
      <c r="O6" s="13">
        <f>U6/3</f>
        <v>2.0833333333333332E-2</v>
      </c>
      <c r="P6" s="1" t="s">
        <v>42</v>
      </c>
      <c r="Q6" s="4">
        <v>2.7777777777777776E-2</v>
      </c>
      <c r="R6" s="16"/>
      <c r="T6" s="2" t="s">
        <v>0</v>
      </c>
      <c r="U6" s="11">
        <v>6.25E-2</v>
      </c>
    </row>
    <row r="7" spans="2:22" x14ac:dyDescent="0.3">
      <c r="B7" t="s">
        <v>171</v>
      </c>
      <c r="C7" s="5">
        <v>1.9212962962962963E-2</v>
      </c>
      <c r="D7" s="6">
        <f>(C7-D6)/D6</f>
        <v>-7.7777777777777724E-2</v>
      </c>
      <c r="E7" s="7">
        <f>C7/C6</f>
        <v>3.7452169518446322E-3</v>
      </c>
      <c r="F7" s="8">
        <f>E7/$P$15</f>
        <v>1.2322253232098823</v>
      </c>
      <c r="G7" s="15">
        <f>C7*J6/J7</f>
        <v>1.7812687784359172E-2</v>
      </c>
      <c r="I7" t="s">
        <v>22</v>
      </c>
      <c r="J7" s="3">
        <v>4.494212962962963E-2</v>
      </c>
      <c r="K7" s="6">
        <f>(J7-J6)/J6</f>
        <v>7.8611111111111187E-2</v>
      </c>
      <c r="M7" t="s">
        <v>184</v>
      </c>
      <c r="N7" s="5">
        <v>1.9918981481481482E-2</v>
      </c>
      <c r="O7" s="6">
        <f>(N7-O6)/O6</f>
        <v>-4.3888888888888811E-2</v>
      </c>
      <c r="P7" s="7">
        <f>N7/N6</f>
        <v>3.7024129147735095E-3</v>
      </c>
      <c r="Q7" s="8">
        <f>P7/$P$15</f>
        <v>1.2181422356096636</v>
      </c>
      <c r="R7" s="15">
        <f>N7*U6/U7</f>
        <v>1.7604337152209493E-2</v>
      </c>
      <c r="T7" t="s">
        <v>2</v>
      </c>
      <c r="U7" s="3">
        <v>7.0717592592592596E-2</v>
      </c>
      <c r="V7" s="6">
        <f>(U7-U6)/U6</f>
        <v>0.13148148148148153</v>
      </c>
    </row>
    <row r="8" spans="2:22" x14ac:dyDescent="0.3">
      <c r="B8" t="s">
        <v>172</v>
      </c>
      <c r="C8" s="5">
        <v>2.1111111111111112E-2</v>
      </c>
      <c r="D8" s="6">
        <f>(C8-D6)/D6</f>
        <v>1.3333333333333419E-2</v>
      </c>
      <c r="E8" s="7">
        <f>C8/C6</f>
        <v>4.11522633744856E-3</v>
      </c>
      <c r="F8" s="8">
        <f>E8/$P$15</f>
        <v>1.3539632467077263</v>
      </c>
      <c r="G8" s="18">
        <f>(G7-D6)/D6</f>
        <v>-0.14499098635075969</v>
      </c>
      <c r="I8" t="s">
        <v>160</v>
      </c>
      <c r="J8" s="3">
        <v>4.6712962962962963E-2</v>
      </c>
      <c r="K8" s="6">
        <f>(J8-J6)/J6</f>
        <v>0.12111111111111117</v>
      </c>
      <c r="M8" t="s">
        <v>185</v>
      </c>
      <c r="N8" s="5">
        <v>2.0208333333333332E-2</v>
      </c>
      <c r="O8" s="6">
        <f>(N8-O6)/O6</f>
        <v>-3.0000000000000027E-2</v>
      </c>
      <c r="P8" s="7">
        <f>N8/N6</f>
        <v>3.7561957868649317E-3</v>
      </c>
      <c r="Q8" s="8">
        <f>P8/$P$15</f>
        <v>1.2358375034134066</v>
      </c>
      <c r="R8" s="18">
        <f>(R7-O6)/O6</f>
        <v>-0.1549918166939443</v>
      </c>
      <c r="T8" t="s">
        <v>11</v>
      </c>
      <c r="U8" s="3">
        <v>7.6585648148148153E-2</v>
      </c>
      <c r="V8" s="6">
        <f>(U8-U6)/U6</f>
        <v>0.22537037037037044</v>
      </c>
    </row>
    <row r="9" spans="2:22" ht="7.2" customHeight="1" x14ac:dyDescent="0.3">
      <c r="G9" s="16"/>
      <c r="R9" s="16"/>
    </row>
    <row r="10" spans="2:22" x14ac:dyDescent="0.3">
      <c r="B10" s="2" t="s">
        <v>35</v>
      </c>
      <c r="C10">
        <f>3.94+135*0.01</f>
        <v>5.29</v>
      </c>
      <c r="D10" s="13">
        <f>J10/2</f>
        <v>2.4305555555555556E-2</v>
      </c>
      <c r="E10" s="1" t="s">
        <v>42</v>
      </c>
      <c r="F10" s="4">
        <v>2.7777777777777776E-2</v>
      </c>
      <c r="G10" s="17"/>
      <c r="I10" s="2" t="s">
        <v>0</v>
      </c>
      <c r="J10" s="11">
        <v>4.8611111111111112E-2</v>
      </c>
      <c r="M10" s="2" t="s">
        <v>39</v>
      </c>
      <c r="N10">
        <f>5.59+205*0.01</f>
        <v>7.64</v>
      </c>
      <c r="O10" s="13">
        <f>U10/3</f>
        <v>2.4305555555555556E-2</v>
      </c>
      <c r="P10" s="1" t="s">
        <v>42</v>
      </c>
      <c r="Q10" s="4">
        <v>2.7777777777777776E-2</v>
      </c>
      <c r="R10" s="17"/>
      <c r="T10" s="2" t="s">
        <v>0</v>
      </c>
      <c r="U10" s="11">
        <v>7.2916666666666671E-2</v>
      </c>
    </row>
    <row r="11" spans="2:22" x14ac:dyDescent="0.3">
      <c r="B11" t="s">
        <v>30</v>
      </c>
      <c r="C11" s="5">
        <v>2.3506944444444445E-2</v>
      </c>
      <c r="D11" s="6">
        <f>(C11-D10)/D10</f>
        <v>-3.2857142857142856E-2</v>
      </c>
      <c r="E11" s="7">
        <f>C11/C10</f>
        <v>4.4436567947910106E-3</v>
      </c>
      <c r="F11" s="8">
        <f>E11/$P$15</f>
        <v>1.4620211594146106</v>
      </c>
      <c r="G11" s="15">
        <f>C11*J10/J11</f>
        <v>1.9620263645998941E-2</v>
      </c>
      <c r="I11" t="s">
        <v>4</v>
      </c>
      <c r="J11" s="3">
        <v>5.8240740740740739E-2</v>
      </c>
      <c r="K11" s="6">
        <f>(J11-J10)/J10</f>
        <v>0.19809523809523805</v>
      </c>
      <c r="M11" t="s">
        <v>186</v>
      </c>
      <c r="N11" s="5">
        <v>2.7453703703703702E-2</v>
      </c>
      <c r="O11" s="6">
        <f>(N11-O10)/O10</f>
        <v>0.12952380952380946</v>
      </c>
      <c r="P11" s="7">
        <f>N11/N10</f>
        <v>3.5934167151444639E-3</v>
      </c>
      <c r="Q11" s="8">
        <f>P11/$P$15</f>
        <v>1.182281061465827</v>
      </c>
      <c r="R11" s="15">
        <f>N11*U10/U11</f>
        <v>1.9692398193479829E-2</v>
      </c>
      <c r="T11" t="s">
        <v>165</v>
      </c>
      <c r="U11" s="3">
        <v>0.10165509259259259</v>
      </c>
      <c r="V11" s="6">
        <f>(U11-U10)/U10</f>
        <v>0.39412698412698399</v>
      </c>
    </row>
    <row r="12" spans="2:22" x14ac:dyDescent="0.3">
      <c r="B12" t="s">
        <v>173</v>
      </c>
      <c r="C12" s="5">
        <v>2.5324074074074075E-2</v>
      </c>
      <c r="D12" s="6">
        <f>(C12-D10)/D10</f>
        <v>4.1904761904761938E-2</v>
      </c>
      <c r="E12" s="7">
        <f>C12/C10</f>
        <v>4.7871595603164599E-3</v>
      </c>
      <c r="F12" s="8">
        <f>E12/$P$15</f>
        <v>1.5750380584929431</v>
      </c>
      <c r="G12" s="18">
        <f>(G11-D10)/D10</f>
        <v>-0.19276629570747217</v>
      </c>
      <c r="I12" t="s">
        <v>60</v>
      </c>
      <c r="J12" s="3">
        <v>5.8298611111111114E-2</v>
      </c>
      <c r="K12" s="6">
        <f>(J12-J10)/J10</f>
        <v>0.19928571428571432</v>
      </c>
      <c r="M12" t="s">
        <v>187</v>
      </c>
      <c r="N12" s="5">
        <v>3.0462962962962963E-2</v>
      </c>
      <c r="O12" s="6">
        <f>(N12-O10)/O10</f>
        <v>0.2533333333333333</v>
      </c>
      <c r="P12" s="7">
        <f>N12/N10</f>
        <v>3.9872988171417495E-3</v>
      </c>
      <c r="Q12" s="8">
        <f>P12/$P$15</f>
        <v>1.3118734206484219</v>
      </c>
      <c r="R12" s="18">
        <f>(R11-O10)/O10</f>
        <v>-0.18979847432540131</v>
      </c>
      <c r="T12" t="s">
        <v>119</v>
      </c>
      <c r="U12" s="3">
        <v>0.10640046296296296</v>
      </c>
      <c r="V12" s="6">
        <f>(U12-U10)/U10</f>
        <v>0.45920634920634906</v>
      </c>
    </row>
    <row r="13" spans="2:22" ht="7.2" customHeight="1" x14ac:dyDescent="0.3">
      <c r="G13" s="15"/>
      <c r="R13" s="15"/>
    </row>
    <row r="14" spans="2:22" x14ac:dyDescent="0.3">
      <c r="B14" s="2" t="s">
        <v>43</v>
      </c>
      <c r="C14">
        <f>4.92+200*0.01</f>
        <v>6.92</v>
      </c>
      <c r="D14" s="13">
        <f>J14/3</f>
        <v>2.7777777777777776E-2</v>
      </c>
      <c r="E14" s="1" t="s">
        <v>42</v>
      </c>
      <c r="F14" s="4">
        <v>2.7777777777777776E-2</v>
      </c>
      <c r="G14" s="16"/>
      <c r="I14" s="2" t="s">
        <v>0</v>
      </c>
      <c r="J14" s="11">
        <v>8.3333333333333329E-2</v>
      </c>
      <c r="M14" s="2" t="s">
        <v>46</v>
      </c>
      <c r="N14">
        <f>6.1+235*0.01</f>
        <v>8.4499999999999993</v>
      </c>
      <c r="O14" s="13">
        <f>U14/3</f>
        <v>2.7777777777777776E-2</v>
      </c>
      <c r="P14" s="1" t="s">
        <v>42</v>
      </c>
      <c r="Q14" s="4">
        <v>2.7777777777777776E-2</v>
      </c>
      <c r="R14" s="16"/>
      <c r="T14" s="2" t="s">
        <v>0</v>
      </c>
      <c r="U14" s="11">
        <v>8.3333333333333329E-2</v>
      </c>
    </row>
    <row r="15" spans="2:22" x14ac:dyDescent="0.3">
      <c r="B15" t="s">
        <v>174</v>
      </c>
      <c r="C15" s="5">
        <v>2.6817129629629628E-2</v>
      </c>
      <c r="D15" s="6">
        <f>(C15-D14)/D14</f>
        <v>-3.4583333333333327E-2</v>
      </c>
      <c r="E15" s="7">
        <f>C15/C14</f>
        <v>3.8753077499464783E-3</v>
      </c>
      <c r="F15" s="8">
        <f>E15/$P$15</f>
        <v>1.2750268959355227</v>
      </c>
      <c r="G15" s="15">
        <f>C15*J14/J15</f>
        <v>2.2267712297697303E-2</v>
      </c>
      <c r="I15" t="s">
        <v>120</v>
      </c>
      <c r="J15" s="3">
        <v>0.10035879629629629</v>
      </c>
      <c r="K15" s="6">
        <f>(J15-J14)/J14</f>
        <v>0.20430555555555557</v>
      </c>
      <c r="M15" t="s">
        <v>188</v>
      </c>
      <c r="N15" s="5">
        <v>2.568287037037037E-2</v>
      </c>
      <c r="O15" s="6">
        <f>(N15-O14)/O14</f>
        <v>-7.5416666666666632E-2</v>
      </c>
      <c r="P15" s="7">
        <f>N15/N14</f>
        <v>3.0393929432390972E-3</v>
      </c>
      <c r="Q15" s="9">
        <f>P15/$P$15</f>
        <v>1</v>
      </c>
      <c r="R15" s="15">
        <f>N15*U14/U15</f>
        <v>2.4609617602697184E-2</v>
      </c>
      <c r="T15" t="s">
        <v>3</v>
      </c>
      <c r="U15" s="3">
        <v>8.6967592592592596E-2</v>
      </c>
      <c r="V15" s="6">
        <f>(U15-U14)/U14</f>
        <v>4.3611111111111212E-2</v>
      </c>
    </row>
    <row r="16" spans="2:22" x14ac:dyDescent="0.3">
      <c r="B16" t="s">
        <v>175</v>
      </c>
      <c r="C16" s="5">
        <v>3.0393518518518518E-2</v>
      </c>
      <c r="D16" s="6">
        <f>(C16-D14)/D14</f>
        <v>9.416666666666669E-2</v>
      </c>
      <c r="E16" s="7">
        <f>C16/C14</f>
        <v>4.3921269535431382E-3</v>
      </c>
      <c r="F16" s="8">
        <f>E16/$P$15</f>
        <v>1.4450671682031428</v>
      </c>
      <c r="G16" s="18">
        <f>(G15-D14)/D14</f>
        <v>-0.19836235728289706</v>
      </c>
      <c r="I16" t="s">
        <v>5</v>
      </c>
      <c r="J16" s="3">
        <v>0.10701388888888889</v>
      </c>
      <c r="K16" s="6">
        <f>(J16-J14)/J14</f>
        <v>0.28416666666666679</v>
      </c>
      <c r="M16" t="s">
        <v>189</v>
      </c>
      <c r="N16" s="5">
        <v>2.7118055555555555E-2</v>
      </c>
      <c r="O16" s="6">
        <f>(N16-O14)/O14</f>
        <v>-2.3749999999999966E-2</v>
      </c>
      <c r="P16" s="7">
        <f>N16/N14</f>
        <v>3.2092373438527286E-3</v>
      </c>
      <c r="Q16" s="8">
        <f>P16/$P$15</f>
        <v>1.0558810274898602</v>
      </c>
      <c r="R16" s="18">
        <f>(R15-O14)/O14</f>
        <v>-0.11405376630290132</v>
      </c>
      <c r="T16" t="s">
        <v>121</v>
      </c>
      <c r="U16" s="3">
        <v>9.0069444444444438E-2</v>
      </c>
      <c r="V16" s="6">
        <f>(U16-U14)/U14</f>
        <v>8.0833333333333313E-2</v>
      </c>
    </row>
    <row r="17" spans="2:22" ht="7.2" customHeight="1" x14ac:dyDescent="0.3">
      <c r="G17" s="16"/>
      <c r="R17" s="16"/>
    </row>
    <row r="18" spans="2:22" x14ac:dyDescent="0.3">
      <c r="B18" s="2" t="s">
        <v>49</v>
      </c>
      <c r="C18">
        <f>3.5+155*0.01</f>
        <v>5.05</v>
      </c>
      <c r="D18" s="13">
        <f>J18/3</f>
        <v>2.4305555555555556E-2</v>
      </c>
      <c r="E18" s="1" t="s">
        <v>42</v>
      </c>
      <c r="F18" s="4">
        <v>2.7777777777777776E-2</v>
      </c>
      <c r="G18" s="16"/>
      <c r="I18" s="2" t="s">
        <v>0</v>
      </c>
      <c r="J18" s="11">
        <v>7.2916666666666671E-2</v>
      </c>
      <c r="M18" s="2" t="s">
        <v>50</v>
      </c>
      <c r="N18">
        <f>5.75+220*0.01</f>
        <v>7.95</v>
      </c>
      <c r="O18" s="13">
        <f>U18/3</f>
        <v>2.4305555555555556E-2</v>
      </c>
      <c r="P18" s="1" t="s">
        <v>42</v>
      </c>
      <c r="Q18" s="4">
        <v>2.7777777777777776E-2</v>
      </c>
      <c r="R18" s="16"/>
      <c r="T18" s="2" t="s">
        <v>0</v>
      </c>
      <c r="U18" s="11">
        <v>7.2916666666666671E-2</v>
      </c>
    </row>
    <row r="19" spans="2:22" x14ac:dyDescent="0.3">
      <c r="B19" t="s">
        <v>176</v>
      </c>
      <c r="C19" s="5">
        <v>2.4560185185185185E-2</v>
      </c>
      <c r="D19" s="6">
        <f>(C19-D18)/D18</f>
        <v>1.0476190476190448E-2</v>
      </c>
      <c r="E19" s="7">
        <f>C19/C18</f>
        <v>4.8634030069673638E-3</v>
      </c>
      <c r="F19" s="8">
        <f>E19/$P$15</f>
        <v>1.6001231488628809</v>
      </c>
      <c r="G19" s="15">
        <f>C19*J18/J19</f>
        <v>2.0570216254542233E-2</v>
      </c>
      <c r="I19" t="s">
        <v>3</v>
      </c>
      <c r="J19" s="3">
        <v>8.7060185185185185E-2</v>
      </c>
      <c r="K19" s="6">
        <f>(J19-J18)/J18</f>
        <v>0.1939682539682539</v>
      </c>
      <c r="M19" t="s">
        <v>190</v>
      </c>
      <c r="N19" s="5">
        <v>3.0624999999999999E-2</v>
      </c>
      <c r="O19" s="6">
        <f>(N19-O18)/O18</f>
        <v>0.25999999999999995</v>
      </c>
      <c r="P19" s="7">
        <f>N19/N18</f>
        <v>3.8522012578616352E-3</v>
      </c>
      <c r="Q19" s="8">
        <f>P19/$P$15</f>
        <v>1.26742455806202</v>
      </c>
      <c r="R19" s="15">
        <f>N19*U18/U19</f>
        <v>2.0354204029960965E-2</v>
      </c>
      <c r="T19" t="s">
        <v>51</v>
      </c>
      <c r="U19" s="3">
        <v>0.10971064814814815</v>
      </c>
      <c r="V19" s="6">
        <f>(U19-U18)/U18</f>
        <v>0.50460317460317461</v>
      </c>
    </row>
    <row r="20" spans="2:22" x14ac:dyDescent="0.3">
      <c r="B20" t="s">
        <v>177</v>
      </c>
      <c r="C20" s="5">
        <v>2.5902777777777778E-2</v>
      </c>
      <c r="D20" s="6">
        <f>(C20-D18)/D18</f>
        <v>6.5714285714285711E-2</v>
      </c>
      <c r="E20" s="7">
        <f>C20/C18</f>
        <v>5.1292629262926293E-3</v>
      </c>
      <c r="F20" s="8">
        <f>E20/$P$15</f>
        <v>1.68759453683088</v>
      </c>
      <c r="G20" s="18">
        <f>(G19-D18)/D18</f>
        <v>-0.15368253124169098</v>
      </c>
      <c r="I20" t="s">
        <v>161</v>
      </c>
      <c r="J20" s="3">
        <v>9.5532407407407413E-2</v>
      </c>
      <c r="K20" s="6">
        <f>(J20-J18)/J18</f>
        <v>0.31015873015873013</v>
      </c>
      <c r="M20" t="s">
        <v>191</v>
      </c>
      <c r="N20" s="5">
        <v>3.4375000000000003E-2</v>
      </c>
      <c r="O20" s="6">
        <f>(N20-O18)/O18</f>
        <v>0.41428571428571437</v>
      </c>
      <c r="P20" s="7">
        <f>N20/N18</f>
        <v>4.3238993710691823E-3</v>
      </c>
      <c r="Q20" s="8">
        <f>P20/$P$15</f>
        <v>1.4226194019063489</v>
      </c>
      <c r="R20" s="18">
        <f>(R19-O18)/O18</f>
        <v>-0.16256989133874888</v>
      </c>
      <c r="T20" t="s">
        <v>163</v>
      </c>
      <c r="U20" s="3">
        <v>0.11159722222222222</v>
      </c>
      <c r="V20" s="6">
        <f>(U20-U18)/U18</f>
        <v>0.53047619047619043</v>
      </c>
    </row>
    <row r="21" spans="2:22" ht="7.2" customHeight="1" x14ac:dyDescent="0.3">
      <c r="G21" s="15"/>
      <c r="R21" s="15"/>
    </row>
    <row r="22" spans="2:22" x14ac:dyDescent="0.3">
      <c r="B22" s="2" t="s">
        <v>59</v>
      </c>
      <c r="C22">
        <f>3.19+120*0.01</f>
        <v>4.3899999999999997</v>
      </c>
      <c r="D22" s="13">
        <f>J22/3</f>
        <v>2.0833333333333332E-2</v>
      </c>
      <c r="E22" s="1" t="s">
        <v>42</v>
      </c>
      <c r="F22" s="4">
        <v>2.7777777777777776E-2</v>
      </c>
      <c r="G22" s="16"/>
      <c r="I22" s="2" t="s">
        <v>0</v>
      </c>
      <c r="J22" s="11">
        <v>6.25E-2</v>
      </c>
      <c r="M22" s="2" t="s">
        <v>58</v>
      </c>
      <c r="N22">
        <f>4.53+200*0.01</f>
        <v>6.53</v>
      </c>
      <c r="O22" s="13">
        <f>U22/3</f>
        <v>2.0833333333333332E-2</v>
      </c>
      <c r="P22" s="1" t="s">
        <v>42</v>
      </c>
      <c r="Q22" s="4">
        <v>2.7777777777777776E-2</v>
      </c>
      <c r="R22" s="16"/>
      <c r="T22" s="2" t="s">
        <v>0</v>
      </c>
      <c r="U22" s="11">
        <v>6.25E-2</v>
      </c>
    </row>
    <row r="23" spans="2:22" x14ac:dyDescent="0.3">
      <c r="B23" t="s">
        <v>178</v>
      </c>
      <c r="C23" s="5">
        <v>2.8425925925925927E-2</v>
      </c>
      <c r="D23" s="6">
        <f>(C23-D22)/D22</f>
        <v>0.36444444444444457</v>
      </c>
      <c r="E23" s="7">
        <f>C23/C22</f>
        <v>6.4751539694592091E-3</v>
      </c>
      <c r="F23" s="8">
        <f>E23/$P$15</f>
        <v>2.1304102794154032</v>
      </c>
      <c r="G23" s="15">
        <f>C23*J22/J23</f>
        <v>1.6855166355550677E-2</v>
      </c>
      <c r="I23" t="s">
        <v>2</v>
      </c>
      <c r="J23" s="3">
        <v>0.10540509259259259</v>
      </c>
      <c r="K23" s="6">
        <f>(J23-J22)/J22</f>
        <v>0.68648148148148147</v>
      </c>
      <c r="M23" t="s">
        <v>192</v>
      </c>
      <c r="N23" s="5">
        <v>2.582175925925926E-2</v>
      </c>
      <c r="O23" s="6">
        <f>(N23-O22)/O22</f>
        <v>0.23944444444444452</v>
      </c>
      <c r="P23" s="7">
        <f>N23/N22</f>
        <v>3.9543276047870231E-3</v>
      </c>
      <c r="Q23" s="8">
        <f>P23/$P$15</f>
        <v>1.3010254608845919</v>
      </c>
      <c r="R23" s="15">
        <f>N23*U22/U23</f>
        <v>1.9334095951192457E-2</v>
      </c>
      <c r="T23" t="s">
        <v>2</v>
      </c>
      <c r="U23" s="3">
        <v>8.3472222222222225E-2</v>
      </c>
      <c r="V23" s="6">
        <f>(U23-U22)/U22</f>
        <v>0.33555555555555561</v>
      </c>
    </row>
    <row r="24" spans="2:22" x14ac:dyDescent="0.3">
      <c r="B24" t="s">
        <v>179</v>
      </c>
      <c r="C24" s="5">
        <v>2.8807870370370369E-2</v>
      </c>
      <c r="D24" s="6">
        <f>(C24-D22)/D22</f>
        <v>0.38277777777777777</v>
      </c>
      <c r="E24" s="7">
        <f>C24/C22</f>
        <v>6.5621572597654608E-3</v>
      </c>
      <c r="F24" s="8">
        <f>E24/$P$15</f>
        <v>2.1590354989678087</v>
      </c>
      <c r="G24" s="18">
        <f>(G23-D22)/D22</f>
        <v>-0.19095201493356745</v>
      </c>
      <c r="I24" t="s">
        <v>162</v>
      </c>
      <c r="J24" s="3">
        <v>0.10912037037037037</v>
      </c>
      <c r="K24" s="6">
        <f>(J24-J22)/J22</f>
        <v>0.74592592592592588</v>
      </c>
      <c r="M24" t="s">
        <v>193</v>
      </c>
      <c r="N24" s="5">
        <v>2.5879629629629631E-2</v>
      </c>
      <c r="O24" s="6">
        <f>(N24-O22)/O22</f>
        <v>0.24222222222222234</v>
      </c>
      <c r="P24" s="7">
        <f>N24/N22</f>
        <v>3.9631898360841696E-3</v>
      </c>
      <c r="Q24" s="8">
        <f>P24/$P$15</f>
        <v>1.3039412508014108</v>
      </c>
      <c r="R24" s="18">
        <f>(R23-O22)/O22</f>
        <v>-7.1963394342761999E-2</v>
      </c>
      <c r="T24" t="s">
        <v>52</v>
      </c>
      <c r="U24" s="3">
        <v>8.6342592592592596E-2</v>
      </c>
      <c r="V24" s="6">
        <f>(U24-U22)/U22</f>
        <v>0.38148148148148153</v>
      </c>
    </row>
    <row r="25" spans="2:22" ht="7.2" customHeight="1" x14ac:dyDescent="0.3">
      <c r="G25" s="16"/>
      <c r="R25" s="16"/>
    </row>
    <row r="26" spans="2:22" x14ac:dyDescent="0.3">
      <c r="B26" s="2" t="s">
        <v>65</v>
      </c>
      <c r="C26">
        <f>2.84+105*0.01</f>
        <v>3.8899999999999997</v>
      </c>
      <c r="D26" s="13">
        <f>J26/2</f>
        <v>2.0833333333333332E-2</v>
      </c>
      <c r="E26" s="1" t="s">
        <v>42</v>
      </c>
      <c r="F26" s="4">
        <v>2.7777777777777776E-2</v>
      </c>
      <c r="G26" s="16"/>
      <c r="I26" s="2" t="s">
        <v>0</v>
      </c>
      <c r="J26" s="11">
        <v>4.1666666666666664E-2</v>
      </c>
      <c r="M26" s="2" t="s">
        <v>66</v>
      </c>
      <c r="N26">
        <f>3.76+185*0.01</f>
        <v>5.6099999999999994</v>
      </c>
      <c r="O26" s="13">
        <f>U26/2</f>
        <v>2.0833333333333332E-2</v>
      </c>
      <c r="P26" s="1" t="s">
        <v>42</v>
      </c>
      <c r="Q26" s="4">
        <v>2.7777777777777776E-2</v>
      </c>
      <c r="R26" s="16"/>
      <c r="T26" s="2" t="s">
        <v>0</v>
      </c>
      <c r="U26" s="11">
        <v>4.1666666666666664E-2</v>
      </c>
    </row>
    <row r="27" spans="2:22" x14ac:dyDescent="0.3">
      <c r="B27" t="s">
        <v>70</v>
      </c>
      <c r="C27" s="5">
        <v>2.1296296296296296E-2</v>
      </c>
      <c r="D27" s="6">
        <f>(C27-D26)/D26</f>
        <v>2.2222222222222254E-2</v>
      </c>
      <c r="E27" s="7">
        <f>C27/C26</f>
        <v>5.4746262972484054E-3</v>
      </c>
      <c r="F27" s="8">
        <f>E27/$P$15</f>
        <v>1.8012235994119494</v>
      </c>
      <c r="G27" s="15">
        <f>C27*J26/J27</f>
        <v>1.5573159997291624E-2</v>
      </c>
      <c r="I27" t="s">
        <v>122</v>
      </c>
      <c r="J27" s="3">
        <v>5.6979166666666664E-2</v>
      </c>
      <c r="K27" s="6">
        <f>(J27-J26)/J26</f>
        <v>0.36749999999999999</v>
      </c>
      <c r="M27" t="s">
        <v>194</v>
      </c>
      <c r="N27" s="5">
        <v>2.361111111111111E-2</v>
      </c>
      <c r="O27" s="6">
        <f>(N27-O26)/O26</f>
        <v>0.13333333333333336</v>
      </c>
      <c r="P27" s="7">
        <f>N27/N26</f>
        <v>4.2087542087542087E-3</v>
      </c>
      <c r="Q27" s="8">
        <f>P27/$P$15</f>
        <v>1.3847351386783562</v>
      </c>
      <c r="R27" s="15">
        <f>N27*U26/U27</f>
        <v>1.8170158187259509E-2</v>
      </c>
      <c r="T27" t="s">
        <v>166</v>
      </c>
      <c r="U27" s="3">
        <v>5.4143518518518521E-2</v>
      </c>
      <c r="V27" s="6">
        <f>(U27-U26)/U26</f>
        <v>0.29944444444444457</v>
      </c>
    </row>
    <row r="28" spans="2:22" x14ac:dyDescent="0.3">
      <c r="B28" t="s">
        <v>180</v>
      </c>
      <c r="C28" s="5">
        <v>2.476851851851852E-2</v>
      </c>
      <c r="D28" s="6">
        <f>(C28-D26)/D26</f>
        <v>0.18888888888888899</v>
      </c>
      <c r="E28" s="7">
        <f>C28/C26</f>
        <v>6.3672284109302108E-3</v>
      </c>
      <c r="F28" s="8">
        <f>E28/$P$15</f>
        <v>2.094901360185637</v>
      </c>
      <c r="G28" s="18">
        <f>(G27-D26)/D26</f>
        <v>-0.252488320130002</v>
      </c>
      <c r="I28" t="s">
        <v>14</v>
      </c>
      <c r="J28" s="3">
        <v>6.3171296296296295E-2</v>
      </c>
      <c r="K28" s="6">
        <f>(J28-J26)/J26</f>
        <v>0.51611111111111119</v>
      </c>
      <c r="M28" t="s">
        <v>195</v>
      </c>
      <c r="N28" s="5">
        <v>2.3946759259259258E-2</v>
      </c>
      <c r="O28" s="6">
        <f>(N28-O26)/O26</f>
        <v>0.14944444444444444</v>
      </c>
      <c r="P28" s="7">
        <f>N28/N26</f>
        <v>4.2685845381923819E-3</v>
      </c>
      <c r="Q28" s="8">
        <f>P28/$P$15</f>
        <v>1.4044200989830977</v>
      </c>
      <c r="R28" s="18">
        <f>(R27-O26)/O26</f>
        <v>-0.12783240701154353</v>
      </c>
      <c r="T28" t="s">
        <v>111</v>
      </c>
      <c r="U28" s="3">
        <v>5.4189814814814816E-2</v>
      </c>
      <c r="V28" s="6">
        <f>(U28-U26)/U26</f>
        <v>0.30055555555555563</v>
      </c>
    </row>
    <row r="29" spans="2:22" ht="7.2" customHeight="1" x14ac:dyDescent="0.3">
      <c r="G29" s="15"/>
      <c r="R29" s="15"/>
    </row>
    <row r="30" spans="2:22" x14ac:dyDescent="0.3">
      <c r="B30" s="2" t="s">
        <v>67</v>
      </c>
      <c r="C30">
        <f>2.38+90*0.01</f>
        <v>3.28</v>
      </c>
      <c r="D30" s="13">
        <f>J30/2</f>
        <v>2.0833333333333332E-2</v>
      </c>
      <c r="E30" s="1" t="s">
        <v>42</v>
      </c>
      <c r="F30" s="4">
        <v>2.7777777777777776E-2</v>
      </c>
      <c r="G30" s="16"/>
      <c r="I30" s="2" t="s">
        <v>0</v>
      </c>
      <c r="J30" s="11">
        <v>4.1666666666666664E-2</v>
      </c>
      <c r="M30" s="2" t="s">
        <v>68</v>
      </c>
      <c r="N30">
        <f>3.44+145*0.01</f>
        <v>4.8899999999999997</v>
      </c>
      <c r="O30" s="13">
        <f>U30/2</f>
        <v>2.0833333333333332E-2</v>
      </c>
      <c r="P30" s="1" t="s">
        <v>42</v>
      </c>
      <c r="Q30" s="4">
        <v>2.7777777777777776E-2</v>
      </c>
      <c r="R30" s="16"/>
      <c r="T30" s="2" t="s">
        <v>0</v>
      </c>
      <c r="U30" s="11">
        <v>4.1666666666666664E-2</v>
      </c>
    </row>
    <row r="31" spans="2:22" x14ac:dyDescent="0.3">
      <c r="B31" t="s">
        <v>77</v>
      </c>
      <c r="C31" s="5">
        <v>2.5601851851851851E-2</v>
      </c>
      <c r="D31" s="6">
        <f>(C31-D30)/D30</f>
        <v>0.22888888888888892</v>
      </c>
      <c r="E31" s="7">
        <f>C31/C30</f>
        <v>7.8054426377597115E-3</v>
      </c>
      <c r="F31" s="8">
        <f>E31/$P$15</f>
        <v>2.56809263676233</v>
      </c>
      <c r="G31" s="15">
        <f>C31*J30/J31</f>
        <v>1.9050571861650819E-2</v>
      </c>
      <c r="I31" t="s">
        <v>163</v>
      </c>
      <c r="J31" s="3">
        <v>5.5995370370370369E-2</v>
      </c>
      <c r="K31" s="6">
        <f>(J31-J30)/J30</f>
        <v>0.34388888888888891</v>
      </c>
      <c r="M31" t="s">
        <v>196</v>
      </c>
      <c r="N31" s="5">
        <v>2.6111111111111113E-2</v>
      </c>
      <c r="O31" s="6">
        <f>(N31-O30)/O30</f>
        <v>0.25333333333333347</v>
      </c>
      <c r="P31" s="7">
        <f>N31/N30</f>
        <v>5.3396955237446043E-3</v>
      </c>
      <c r="Q31" s="8">
        <f>P31/$P$15</f>
        <v>1.7568296115256694</v>
      </c>
      <c r="R31" s="15">
        <f>N31*U30/U31</f>
        <v>1.8617548029312734E-2</v>
      </c>
      <c r="T31" t="s">
        <v>104</v>
      </c>
      <c r="U31" s="3">
        <v>5.8437500000000003E-2</v>
      </c>
      <c r="V31" s="6">
        <f>(U31-U30)/U30</f>
        <v>0.40250000000000014</v>
      </c>
    </row>
    <row r="32" spans="2:22" x14ac:dyDescent="0.3">
      <c r="B32" t="s">
        <v>181</v>
      </c>
      <c r="C32" s="5">
        <v>2.6168981481481481E-2</v>
      </c>
      <c r="D32" s="6">
        <f>(C32-D30)/D30</f>
        <v>0.25611111111111112</v>
      </c>
      <c r="E32" s="7">
        <f>C32/C30</f>
        <v>7.978348012646793E-3</v>
      </c>
      <c r="F32" s="8">
        <f>E32/$P$15</f>
        <v>2.624980764791875</v>
      </c>
      <c r="G32" s="18">
        <f>(G31-D30)/D30</f>
        <v>-8.5572550640760636E-2</v>
      </c>
      <c r="I32" t="s">
        <v>164</v>
      </c>
      <c r="J32" s="3">
        <v>5.6550925925925928E-2</v>
      </c>
      <c r="K32" s="6">
        <f>(J32-J30)/J30</f>
        <v>0.35722222222222233</v>
      </c>
      <c r="M32" t="s">
        <v>197</v>
      </c>
      <c r="N32" s="5">
        <v>3.0439814814814815E-2</v>
      </c>
      <c r="O32" s="6">
        <f>(N32-O30)/O30</f>
        <v>0.46111111111111119</v>
      </c>
      <c r="P32" s="7">
        <f>N32/N30</f>
        <v>6.2249110050746044E-3</v>
      </c>
      <c r="Q32" s="8">
        <f>P32/$P$15</f>
        <v>2.0480770737200844</v>
      </c>
      <c r="R32" s="18">
        <f>(R31-O30)/O30</f>
        <v>-0.10635769459298872</v>
      </c>
      <c r="T32" t="s">
        <v>122</v>
      </c>
      <c r="U32" s="3">
        <v>6.3460648148148155E-2</v>
      </c>
      <c r="V32" s="6">
        <f>(U32-U30)/U30</f>
        <v>0.52305555555555583</v>
      </c>
    </row>
    <row r="33" spans="2:22" ht="7.2" customHeight="1" x14ac:dyDescent="0.3"/>
    <row r="34" spans="2:22" x14ac:dyDescent="0.3">
      <c r="B34" s="2" t="s">
        <v>156</v>
      </c>
      <c r="C34">
        <f>1.77+70*0.01</f>
        <v>2.4700000000000002</v>
      </c>
      <c r="D34" s="13">
        <f>J34/2</f>
        <v>2.0833333333333332E-2</v>
      </c>
      <c r="E34" s="1" t="s">
        <v>42</v>
      </c>
      <c r="F34" s="4">
        <v>2.7777777777777776E-2</v>
      </c>
      <c r="I34" s="2" t="s">
        <v>0</v>
      </c>
      <c r="J34" s="11">
        <v>4.1666666666666664E-2</v>
      </c>
      <c r="M34" s="2" t="s">
        <v>157</v>
      </c>
      <c r="N34">
        <f>2.73+100*0.01</f>
        <v>3.73</v>
      </c>
      <c r="O34" s="13">
        <f>U34/2</f>
        <v>2.0833333333333332E-2</v>
      </c>
      <c r="P34" s="1" t="s">
        <v>42</v>
      </c>
      <c r="Q34" s="4">
        <v>2.7777777777777776E-2</v>
      </c>
      <c r="R34" s="16"/>
      <c r="T34" s="2" t="s">
        <v>0</v>
      </c>
      <c r="U34" s="11">
        <v>4.1666666666666664E-2</v>
      </c>
    </row>
    <row r="35" spans="2:22" x14ac:dyDescent="0.3">
      <c r="B35" t="s">
        <v>168</v>
      </c>
      <c r="C35" s="5"/>
      <c r="D35" s="3"/>
      <c r="E35" s="7"/>
      <c r="F35" s="8"/>
      <c r="M35" t="s">
        <v>198</v>
      </c>
      <c r="N35" s="5">
        <v>2.4502314814814814E-2</v>
      </c>
      <c r="O35" s="6">
        <f>(N35-O34)/O34</f>
        <v>0.17611111111111111</v>
      </c>
      <c r="P35" s="7">
        <f>N35/N34</f>
        <v>6.5689852050441859E-3</v>
      </c>
      <c r="Q35" s="8">
        <f>P35/$P$15</f>
        <v>2.1612819821985845</v>
      </c>
      <c r="R35" s="15">
        <f>N35*U34/U35</f>
        <v>1.9997355097105717E-2</v>
      </c>
      <c r="T35" t="s">
        <v>167</v>
      </c>
      <c r="U35" s="3">
        <v>5.1053240740740739E-2</v>
      </c>
      <c r="V35" s="6">
        <f>(U35-U34)/U34</f>
        <v>0.2252777777777778</v>
      </c>
    </row>
    <row r="36" spans="2:22" x14ac:dyDescent="0.3">
      <c r="C36" s="5"/>
      <c r="D36" s="3"/>
      <c r="E36" s="7"/>
      <c r="F36" s="8"/>
      <c r="M36" t="s">
        <v>199</v>
      </c>
      <c r="N36" s="5">
        <v>2.6550925925925926E-2</v>
      </c>
      <c r="O36" s="6">
        <f>(N36-O34)/O34</f>
        <v>0.27444444444444449</v>
      </c>
      <c r="P36" s="7">
        <f>N36/N34</f>
        <v>7.1182107040015886E-3</v>
      </c>
      <c r="Q36" s="8">
        <f>P36/$P$15</f>
        <v>2.3419843491561423</v>
      </c>
      <c r="R36" s="18">
        <f>(R35-O34)/O34</f>
        <v>-4.0126955338925518E-2</v>
      </c>
      <c r="T36" t="s">
        <v>158</v>
      </c>
      <c r="U36" s="3">
        <v>6.9351851851851845E-2</v>
      </c>
      <c r="V36" s="6">
        <f>(U36-U34)/U34</f>
        <v>0.66444444444444439</v>
      </c>
    </row>
    <row r="37" spans="2:22" ht="7.2" customHeight="1" x14ac:dyDescent="0.3"/>
    <row r="38" spans="2:22" x14ac:dyDescent="0.3">
      <c r="B38" s="19" t="s">
        <v>200</v>
      </c>
    </row>
  </sheetData>
  <conditionalFormatting sqref="D3:D4">
    <cfRule type="cellIs" dxfId="212" priority="211" operator="greaterThanOrEqual">
      <formula>0.25</formula>
    </cfRule>
    <cfRule type="cellIs" dxfId="214" priority="212" operator="between">
      <formula>0.15</formula>
      <formula>0.25</formula>
    </cfRule>
    <cfRule type="cellIs" dxfId="215" priority="213" operator="between">
      <formula>0.05</formula>
      <formula>0.15</formula>
    </cfRule>
    <cfRule type="cellIs" dxfId="211" priority="214" operator="between">
      <formula>-0.05</formula>
      <formula>0.05</formula>
    </cfRule>
    <cfRule type="cellIs" dxfId="210" priority="215" operator="between">
      <formula>-0.15</formula>
      <formula>-0.05</formula>
    </cfRule>
    <cfRule type="cellIs" dxfId="213" priority="216" operator="lessThanOrEqual">
      <formula>-0.15</formula>
    </cfRule>
  </conditionalFormatting>
  <conditionalFormatting sqref="D7:D8">
    <cfRule type="cellIs" dxfId="204" priority="187" operator="greaterThanOrEqual">
      <formula>0.25</formula>
    </cfRule>
    <cfRule type="cellIs" dxfId="205" priority="188" operator="between">
      <formula>0.15</formula>
      <formula>0.25</formula>
    </cfRule>
    <cfRule type="cellIs" dxfId="209" priority="189" operator="between">
      <formula>0.05</formula>
      <formula>0.15</formula>
    </cfRule>
    <cfRule type="cellIs" dxfId="207" priority="190" operator="between">
      <formula>-0.05</formula>
      <formula>0.05</formula>
    </cfRule>
    <cfRule type="cellIs" dxfId="206" priority="191" operator="between">
      <formula>-0.15</formula>
      <formula>-0.05</formula>
    </cfRule>
    <cfRule type="cellIs" dxfId="208" priority="192" operator="lessThanOrEqual">
      <formula>-0.15</formula>
    </cfRule>
  </conditionalFormatting>
  <conditionalFormatting sqref="D11:D12">
    <cfRule type="cellIs" dxfId="200" priority="157" operator="greaterThanOrEqual">
      <formula>0.25</formula>
    </cfRule>
    <cfRule type="cellIs" dxfId="199" priority="158" operator="between">
      <formula>0.15</formula>
      <formula>0.25</formula>
    </cfRule>
    <cfRule type="cellIs" dxfId="201" priority="159" operator="between">
      <formula>0.05</formula>
      <formula>0.15</formula>
    </cfRule>
    <cfRule type="cellIs" dxfId="203" priority="160" operator="between">
      <formula>-0.05</formula>
      <formula>0.05</formula>
    </cfRule>
    <cfRule type="cellIs" dxfId="202" priority="161" operator="between">
      <formula>-0.15</formula>
      <formula>-0.05</formula>
    </cfRule>
    <cfRule type="cellIs" dxfId="198" priority="162" operator="lessThanOrEqual">
      <formula>-0.15</formula>
    </cfRule>
  </conditionalFormatting>
  <conditionalFormatting sqref="D15:D16">
    <cfRule type="cellIs" dxfId="195" priority="139" operator="greaterThanOrEqual">
      <formula>0.25</formula>
    </cfRule>
    <cfRule type="cellIs" dxfId="194" priority="140" operator="between">
      <formula>0.15</formula>
      <formula>0.25</formula>
    </cfRule>
    <cfRule type="cellIs" dxfId="193" priority="141" operator="between">
      <formula>0.05</formula>
      <formula>0.15</formula>
    </cfRule>
    <cfRule type="cellIs" dxfId="192" priority="142" operator="between">
      <formula>-0.05</formula>
      <formula>0.05</formula>
    </cfRule>
    <cfRule type="cellIs" dxfId="197" priority="143" operator="between">
      <formula>-0.15</formula>
      <formula>-0.05</formula>
    </cfRule>
    <cfRule type="cellIs" dxfId="196" priority="144" operator="lessThanOrEqual">
      <formula>-0.15</formula>
    </cfRule>
  </conditionalFormatting>
  <conditionalFormatting sqref="D19:D20">
    <cfRule type="cellIs" dxfId="187" priority="115" operator="greaterThanOrEqual">
      <formula>0.25</formula>
    </cfRule>
    <cfRule type="cellIs" dxfId="186" priority="116" operator="between">
      <formula>0.15</formula>
      <formula>0.25</formula>
    </cfRule>
    <cfRule type="cellIs" dxfId="188" priority="117" operator="between">
      <formula>0.05</formula>
      <formula>0.15</formula>
    </cfRule>
    <cfRule type="cellIs" dxfId="189" priority="118" operator="between">
      <formula>-0.05</formula>
      <formula>0.05</formula>
    </cfRule>
    <cfRule type="cellIs" dxfId="190" priority="119" operator="between">
      <formula>-0.15</formula>
      <formula>-0.05</formula>
    </cfRule>
    <cfRule type="cellIs" dxfId="191" priority="120" operator="lessThanOrEqual">
      <formula>-0.15</formula>
    </cfRule>
  </conditionalFormatting>
  <conditionalFormatting sqref="D23:D24">
    <cfRule type="cellIs" dxfId="183" priority="91" operator="greaterThanOrEqual">
      <formula>0.25</formula>
    </cfRule>
    <cfRule type="cellIs" dxfId="184" priority="92" operator="between">
      <formula>0.15</formula>
      <formula>0.25</formula>
    </cfRule>
    <cfRule type="cellIs" dxfId="181" priority="93" operator="between">
      <formula>0.05</formula>
      <formula>0.15</formula>
    </cfRule>
    <cfRule type="cellIs" dxfId="185" priority="94" operator="between">
      <formula>-0.05</formula>
      <formula>0.05</formula>
    </cfRule>
    <cfRule type="cellIs" dxfId="182" priority="95" operator="between">
      <formula>-0.15</formula>
      <formula>-0.05</formula>
    </cfRule>
    <cfRule type="cellIs" dxfId="180" priority="96" operator="lessThanOrEqual">
      <formula>-0.15</formula>
    </cfRule>
  </conditionalFormatting>
  <conditionalFormatting sqref="D27:D28">
    <cfRule type="cellIs" dxfId="176" priority="67" operator="greaterThanOrEqual">
      <formula>0.25</formula>
    </cfRule>
    <cfRule type="cellIs" dxfId="177" priority="68" operator="between">
      <formula>0.15</formula>
      <formula>0.25</formula>
    </cfRule>
    <cfRule type="cellIs" dxfId="175" priority="69" operator="between">
      <formula>0.05</formula>
      <formula>0.15</formula>
    </cfRule>
    <cfRule type="cellIs" dxfId="174" priority="70" operator="between">
      <formula>-0.05</formula>
      <formula>0.05</formula>
    </cfRule>
    <cfRule type="cellIs" dxfId="178" priority="71" operator="between">
      <formula>-0.15</formula>
      <formula>-0.05</formula>
    </cfRule>
    <cfRule type="cellIs" dxfId="179" priority="72" operator="lessThanOrEqual">
      <formula>-0.15</formula>
    </cfRule>
  </conditionalFormatting>
  <conditionalFormatting sqref="D31:D32">
    <cfRule type="cellIs" dxfId="171" priority="55" operator="greaterThanOrEqual">
      <formula>0.25</formula>
    </cfRule>
    <cfRule type="cellIs" dxfId="170" priority="56" operator="between">
      <formula>0.15</formula>
      <formula>0.25</formula>
    </cfRule>
    <cfRule type="cellIs" dxfId="169" priority="57" operator="between">
      <formula>0.05</formula>
      <formula>0.15</formula>
    </cfRule>
    <cfRule type="cellIs" dxfId="173" priority="58" operator="between">
      <formula>-0.05</formula>
      <formula>0.05</formula>
    </cfRule>
    <cfRule type="cellIs" dxfId="172" priority="59" operator="between">
      <formula>-0.15</formula>
      <formula>-0.05</formula>
    </cfRule>
    <cfRule type="cellIs" dxfId="168" priority="60" operator="lessThanOrEqual">
      <formula>-0.15</formula>
    </cfRule>
  </conditionalFormatting>
  <conditionalFormatting sqref="K3:K4">
    <cfRule type="cellIs" dxfId="161" priority="205" operator="greaterThanOrEqual">
      <formula>0.25</formula>
    </cfRule>
    <cfRule type="cellIs" dxfId="160" priority="206" operator="between">
      <formula>0.15</formula>
      <formula>0.25</formula>
    </cfRule>
    <cfRule type="cellIs" dxfId="156" priority="207" operator="between">
      <formula>0.05</formula>
      <formula>0.15</formula>
    </cfRule>
    <cfRule type="cellIs" dxfId="157" priority="208" operator="between">
      <formula>-0.05</formula>
      <formula>0.05</formula>
    </cfRule>
    <cfRule type="cellIs" dxfId="158" priority="209" operator="between">
      <formula>-0.15</formula>
      <formula>-0.05</formula>
    </cfRule>
    <cfRule type="cellIs" dxfId="159" priority="210" operator="lessThanOrEqual">
      <formula>-0.15</formula>
    </cfRule>
  </conditionalFormatting>
  <conditionalFormatting sqref="K7:K8">
    <cfRule type="cellIs" dxfId="150" priority="175" operator="greaterThanOrEqual">
      <formula>0.25</formula>
    </cfRule>
    <cfRule type="cellIs" dxfId="151" priority="176" operator="between">
      <formula>0.15</formula>
      <formula>0.25</formula>
    </cfRule>
    <cfRule type="cellIs" dxfId="152" priority="177" operator="between">
      <formula>0.05</formula>
      <formula>0.15</formula>
    </cfRule>
    <cfRule type="cellIs" dxfId="153" priority="178" operator="between">
      <formula>-0.05</formula>
      <formula>0.05</formula>
    </cfRule>
    <cfRule type="cellIs" dxfId="154" priority="179" operator="between">
      <formula>-0.15</formula>
      <formula>-0.05</formula>
    </cfRule>
    <cfRule type="cellIs" dxfId="155" priority="180" operator="lessThanOrEqual">
      <formula>-0.15</formula>
    </cfRule>
  </conditionalFormatting>
  <conditionalFormatting sqref="K11:K12">
    <cfRule type="cellIs" dxfId="149" priority="151" operator="greaterThanOrEqual">
      <formula>0.25</formula>
    </cfRule>
    <cfRule type="cellIs" dxfId="148" priority="152" operator="between">
      <formula>0.15</formula>
      <formula>0.25</formula>
    </cfRule>
    <cfRule type="cellIs" dxfId="147" priority="153" operator="between">
      <formula>0.05</formula>
      <formula>0.15</formula>
    </cfRule>
    <cfRule type="cellIs" dxfId="146" priority="154" operator="between">
      <formula>-0.05</formula>
      <formula>0.05</formula>
    </cfRule>
    <cfRule type="cellIs" dxfId="145" priority="155" operator="between">
      <formula>-0.15</formula>
      <formula>-0.05</formula>
    </cfRule>
    <cfRule type="cellIs" dxfId="144" priority="156" operator="lessThanOrEqual">
      <formula>-0.15</formula>
    </cfRule>
  </conditionalFormatting>
  <conditionalFormatting sqref="K15:K16">
    <cfRule type="cellIs" dxfId="142" priority="133" operator="greaterThanOrEqual">
      <formula>0.25</formula>
    </cfRule>
    <cfRule type="cellIs" dxfId="143" priority="134" operator="between">
      <formula>0.15</formula>
      <formula>0.25</formula>
    </cfRule>
    <cfRule type="cellIs" dxfId="141" priority="135" operator="between">
      <formula>0.05</formula>
      <formula>0.15</formula>
    </cfRule>
    <cfRule type="cellIs" dxfId="138" priority="136" operator="between">
      <formula>-0.05</formula>
      <formula>0.05</formula>
    </cfRule>
    <cfRule type="cellIs" dxfId="140" priority="137" operator="between">
      <formula>-0.15</formula>
      <formula>-0.05</formula>
    </cfRule>
    <cfRule type="cellIs" dxfId="139" priority="138" operator="lessThanOrEqual">
      <formula>-0.15</formula>
    </cfRule>
  </conditionalFormatting>
  <conditionalFormatting sqref="K19:K20">
    <cfRule type="cellIs" dxfId="137" priority="109" operator="greaterThanOrEqual">
      <formula>0.25</formula>
    </cfRule>
    <cfRule type="cellIs" dxfId="136" priority="110" operator="between">
      <formula>0.15</formula>
      <formula>0.25</formula>
    </cfRule>
    <cfRule type="cellIs" dxfId="135" priority="111" operator="between">
      <formula>0.05</formula>
      <formula>0.15</formula>
    </cfRule>
    <cfRule type="cellIs" dxfId="134" priority="112" operator="between">
      <formula>-0.05</formula>
      <formula>0.05</formula>
    </cfRule>
    <cfRule type="cellIs" dxfId="133" priority="113" operator="between">
      <formula>-0.15</formula>
      <formula>-0.05</formula>
    </cfRule>
    <cfRule type="cellIs" dxfId="132" priority="114" operator="lessThanOrEqual">
      <formula>-0.15</formula>
    </cfRule>
  </conditionalFormatting>
  <conditionalFormatting sqref="K23:K24">
    <cfRule type="cellIs" dxfId="131" priority="85" operator="greaterThanOrEqual">
      <formula>0.25</formula>
    </cfRule>
    <cfRule type="cellIs" dxfId="126" priority="86" operator="between">
      <formula>0.15</formula>
      <formula>0.25</formula>
    </cfRule>
    <cfRule type="cellIs" dxfId="127" priority="87" operator="between">
      <formula>0.05</formula>
      <formula>0.15</formula>
    </cfRule>
    <cfRule type="cellIs" dxfId="128" priority="88" operator="between">
      <formula>-0.05</formula>
      <formula>0.05</formula>
    </cfRule>
    <cfRule type="cellIs" dxfId="129" priority="89" operator="between">
      <formula>-0.15</formula>
      <formula>-0.05</formula>
    </cfRule>
    <cfRule type="cellIs" dxfId="130" priority="90" operator="lessThanOrEqual">
      <formula>-0.15</formula>
    </cfRule>
  </conditionalFormatting>
  <conditionalFormatting sqref="K27:K28">
    <cfRule type="cellIs" dxfId="124" priority="61" operator="greaterThanOrEqual">
      <formula>0.25</formula>
    </cfRule>
    <cfRule type="cellIs" dxfId="123" priority="62" operator="between">
      <formula>0.15</formula>
      <formula>0.25</formula>
    </cfRule>
    <cfRule type="cellIs" dxfId="122" priority="63" operator="between">
      <formula>0.05</formula>
      <formula>0.15</formula>
    </cfRule>
    <cfRule type="cellIs" dxfId="125" priority="64" operator="between">
      <formula>-0.05</formula>
      <formula>0.05</formula>
    </cfRule>
    <cfRule type="cellIs" dxfId="121" priority="65" operator="between">
      <formula>-0.15</formula>
      <formula>-0.05</formula>
    </cfRule>
    <cfRule type="cellIs" dxfId="120" priority="66" operator="lessThanOrEqual">
      <formula>-0.15</formula>
    </cfRule>
  </conditionalFormatting>
  <conditionalFormatting sqref="K31:K32">
    <cfRule type="cellIs" dxfId="117" priority="49" operator="greaterThanOrEqual">
      <formula>0.25</formula>
    </cfRule>
    <cfRule type="cellIs" dxfId="119" priority="50" operator="between">
      <formula>0.15</formula>
      <formula>0.25</formula>
    </cfRule>
    <cfRule type="cellIs" dxfId="116" priority="51" operator="between">
      <formula>0.05</formula>
      <formula>0.15</formula>
    </cfRule>
    <cfRule type="cellIs" dxfId="115" priority="52" operator="between">
      <formula>-0.05</formula>
      <formula>0.05</formula>
    </cfRule>
    <cfRule type="cellIs" dxfId="114" priority="53" operator="between">
      <formula>-0.15</formula>
      <formula>-0.05</formula>
    </cfRule>
    <cfRule type="cellIs" dxfId="118" priority="54" operator="lessThanOrEqual">
      <formula>-0.15</formula>
    </cfRule>
  </conditionalFormatting>
  <conditionalFormatting sqref="O3:O4">
    <cfRule type="cellIs" dxfId="105" priority="199" operator="greaterThanOrEqual">
      <formula>0.25</formula>
    </cfRule>
    <cfRule type="cellIs" dxfId="104" priority="200" operator="between">
      <formula>0.15</formula>
      <formula>0.25</formula>
    </cfRule>
    <cfRule type="cellIs" dxfId="106" priority="201" operator="between">
      <formula>0.05</formula>
      <formula>0.15</formula>
    </cfRule>
    <cfRule type="cellIs" dxfId="107" priority="202" operator="between">
      <formula>-0.05</formula>
      <formula>0.05</formula>
    </cfRule>
    <cfRule type="cellIs" dxfId="102" priority="203" operator="between">
      <formula>-0.15</formula>
      <formula>-0.05</formula>
    </cfRule>
    <cfRule type="cellIs" dxfId="103" priority="204" operator="lessThanOrEqual">
      <formula>-0.15</formula>
    </cfRule>
  </conditionalFormatting>
  <conditionalFormatting sqref="O7:O8">
    <cfRule type="cellIs" dxfId="99" priority="193" operator="greaterThanOrEqual">
      <formula>0.25</formula>
    </cfRule>
    <cfRule type="cellIs" dxfId="100" priority="194" operator="between">
      <formula>0.15</formula>
      <formula>0.25</formula>
    </cfRule>
    <cfRule type="cellIs" dxfId="101" priority="195" operator="between">
      <formula>0.05</formula>
      <formula>0.15</formula>
    </cfRule>
    <cfRule type="cellIs" dxfId="96" priority="196" operator="between">
      <formula>-0.05</formula>
      <formula>0.05</formula>
    </cfRule>
    <cfRule type="cellIs" dxfId="97" priority="197" operator="between">
      <formula>-0.15</formula>
      <formula>-0.05</formula>
    </cfRule>
    <cfRule type="cellIs" dxfId="98" priority="198" operator="lessThanOrEqual">
      <formula>-0.15</formula>
    </cfRule>
  </conditionalFormatting>
  <conditionalFormatting sqref="O11:O12">
    <cfRule type="cellIs" dxfId="90" priority="163" operator="greaterThanOrEqual">
      <formula>0.25</formula>
    </cfRule>
    <cfRule type="cellIs" dxfId="92" priority="164" operator="between">
      <formula>0.15</formula>
      <formula>0.25</formula>
    </cfRule>
    <cfRule type="cellIs" dxfId="93" priority="165" operator="between">
      <formula>0.05</formula>
      <formula>0.15</formula>
    </cfRule>
    <cfRule type="cellIs" dxfId="94" priority="166" operator="between">
      <formula>-0.05</formula>
      <formula>0.05</formula>
    </cfRule>
    <cfRule type="cellIs" dxfId="91" priority="167" operator="between">
      <formula>-0.15</formula>
      <formula>-0.05</formula>
    </cfRule>
    <cfRule type="cellIs" dxfId="95" priority="168" operator="lessThanOrEqual">
      <formula>-0.15</formula>
    </cfRule>
  </conditionalFormatting>
  <conditionalFormatting sqref="O15:O16">
    <cfRule type="cellIs" dxfId="89" priority="127" operator="greaterThanOrEqual">
      <formula>0.25</formula>
    </cfRule>
    <cfRule type="cellIs" dxfId="88" priority="128" operator="between">
      <formula>0.15</formula>
      <formula>0.25</formula>
    </cfRule>
    <cfRule type="cellIs" dxfId="87" priority="129" operator="between">
      <formula>0.05</formula>
      <formula>0.15</formula>
    </cfRule>
    <cfRule type="cellIs" dxfId="86" priority="130" operator="between">
      <formula>-0.05</formula>
      <formula>0.05</formula>
    </cfRule>
    <cfRule type="cellIs" dxfId="85" priority="131" operator="between">
      <formula>-0.15</formula>
      <formula>-0.05</formula>
    </cfRule>
    <cfRule type="cellIs" dxfId="84" priority="132" operator="lessThanOrEqual">
      <formula>-0.15</formula>
    </cfRule>
  </conditionalFormatting>
  <conditionalFormatting sqref="O19:O20">
    <cfRule type="cellIs" dxfId="78" priority="103" operator="greaterThanOrEqual">
      <formula>0.25</formula>
    </cfRule>
    <cfRule type="cellIs" dxfId="79" priority="104" operator="between">
      <formula>0.15</formula>
      <formula>0.25</formula>
    </cfRule>
    <cfRule type="cellIs" dxfId="80" priority="105" operator="between">
      <formula>0.05</formula>
      <formula>0.15</formula>
    </cfRule>
    <cfRule type="cellIs" dxfId="83" priority="106" operator="between">
      <formula>-0.05</formula>
      <formula>0.05</formula>
    </cfRule>
    <cfRule type="cellIs" dxfId="81" priority="107" operator="between">
      <formula>-0.15</formula>
      <formula>-0.05</formula>
    </cfRule>
    <cfRule type="cellIs" dxfId="82" priority="108" operator="lessThanOrEqual">
      <formula>-0.15</formula>
    </cfRule>
  </conditionalFormatting>
  <conditionalFormatting sqref="O23:O24">
    <cfRule type="cellIs" dxfId="72" priority="79" operator="greaterThanOrEqual">
      <formula>0.25</formula>
    </cfRule>
    <cfRule type="cellIs" dxfId="73" priority="80" operator="between">
      <formula>0.15</formula>
      <formula>0.25</formula>
    </cfRule>
    <cfRule type="cellIs" dxfId="74" priority="81" operator="between">
      <formula>0.05</formula>
      <formula>0.15</formula>
    </cfRule>
    <cfRule type="cellIs" dxfId="77" priority="82" operator="between">
      <formula>-0.05</formula>
      <formula>0.05</formula>
    </cfRule>
    <cfRule type="cellIs" dxfId="75" priority="83" operator="between">
      <formula>-0.15</formula>
      <formula>-0.05</formula>
    </cfRule>
    <cfRule type="cellIs" dxfId="76" priority="84" operator="lessThanOrEqual">
      <formula>-0.15</formula>
    </cfRule>
  </conditionalFormatting>
  <conditionalFormatting sqref="O27:O28">
    <cfRule type="cellIs" dxfId="68" priority="43" operator="greaterThanOrEqual">
      <formula>0.25</formula>
    </cfRule>
    <cfRule type="cellIs" dxfId="71" priority="44" operator="between">
      <formula>0.15</formula>
      <formula>0.25</formula>
    </cfRule>
    <cfRule type="cellIs" dxfId="70" priority="45" operator="between">
      <formula>0.05</formula>
      <formula>0.15</formula>
    </cfRule>
    <cfRule type="cellIs" dxfId="67" priority="46" operator="between">
      <formula>-0.05</formula>
      <formula>0.05</formula>
    </cfRule>
    <cfRule type="cellIs" dxfId="66" priority="47" operator="between">
      <formula>-0.15</formula>
      <formula>-0.05</formula>
    </cfRule>
    <cfRule type="cellIs" dxfId="69" priority="48" operator="lessThanOrEqual">
      <formula>-0.15</formula>
    </cfRule>
  </conditionalFormatting>
  <conditionalFormatting sqref="O31:O32">
    <cfRule type="cellIs" dxfId="60" priority="31" operator="greaterThanOrEqual">
      <formula>0.25</formula>
    </cfRule>
    <cfRule type="cellIs" dxfId="62" priority="32" operator="between">
      <formula>0.15</formula>
      <formula>0.25</formula>
    </cfRule>
    <cfRule type="cellIs" dxfId="65" priority="33" operator="between">
      <formula>0.05</formula>
      <formula>0.15</formula>
    </cfRule>
    <cfRule type="cellIs" dxfId="64" priority="34" operator="between">
      <formula>-0.05</formula>
      <formula>0.05</formula>
    </cfRule>
    <cfRule type="cellIs" dxfId="63" priority="35" operator="between">
      <formula>-0.15</formula>
      <formula>-0.05</formula>
    </cfRule>
    <cfRule type="cellIs" dxfId="61" priority="36" operator="lessThanOrEqual">
      <formula>-0.15</formula>
    </cfRule>
  </conditionalFormatting>
  <conditionalFormatting sqref="O35:O36">
    <cfRule type="cellIs" dxfId="57" priority="7" operator="greaterThanOrEqual">
      <formula>0.25</formula>
    </cfRule>
    <cfRule type="cellIs" dxfId="56" priority="8" operator="between">
      <formula>0.15</formula>
      <formula>0.25</formula>
    </cfRule>
    <cfRule type="cellIs" dxfId="58" priority="9" operator="between">
      <formula>0.05</formula>
      <formula>0.15</formula>
    </cfRule>
    <cfRule type="cellIs" dxfId="55" priority="10" operator="between">
      <formula>-0.05</formula>
      <formula>0.05</formula>
    </cfRule>
    <cfRule type="cellIs" dxfId="54" priority="11" operator="between">
      <formula>-0.15</formula>
      <formula>-0.05</formula>
    </cfRule>
    <cfRule type="cellIs" dxfId="59" priority="12" operator="lessThanOrEqual">
      <formula>-0.15</formula>
    </cfRule>
  </conditionalFormatting>
  <conditionalFormatting sqref="V3:V4">
    <cfRule type="cellIs" dxfId="53" priority="181" operator="greaterThanOrEqual">
      <formula>0.25</formula>
    </cfRule>
    <cfRule type="cellIs" dxfId="52" priority="182" operator="between">
      <formula>0.15</formula>
      <formula>0.25</formula>
    </cfRule>
    <cfRule type="cellIs" dxfId="51" priority="183" operator="between">
      <formula>0.05</formula>
      <formula>0.15</formula>
    </cfRule>
    <cfRule type="cellIs" dxfId="50" priority="184" operator="between">
      <formula>-0.05</formula>
      <formula>0.05</formula>
    </cfRule>
    <cfRule type="cellIs" dxfId="49" priority="185" operator="between">
      <formula>-0.15</formula>
      <formula>-0.05</formula>
    </cfRule>
    <cfRule type="cellIs" dxfId="48" priority="186" operator="lessThanOrEqual">
      <formula>-0.15</formula>
    </cfRule>
  </conditionalFormatting>
  <conditionalFormatting sqref="V7:V8">
    <cfRule type="cellIs" dxfId="43" priority="169" operator="greaterThanOrEqual">
      <formula>0.25</formula>
    </cfRule>
    <cfRule type="cellIs" dxfId="47" priority="170" operator="between">
      <formula>0.15</formula>
      <formula>0.25</formula>
    </cfRule>
    <cfRule type="cellIs" dxfId="46" priority="171" operator="between">
      <formula>0.05</formula>
      <formula>0.15</formula>
    </cfRule>
    <cfRule type="cellIs" dxfId="45" priority="172" operator="between">
      <formula>-0.05</formula>
      <formula>0.05</formula>
    </cfRule>
    <cfRule type="cellIs" dxfId="44" priority="173" operator="between">
      <formula>-0.15</formula>
      <formula>-0.05</formula>
    </cfRule>
    <cfRule type="cellIs" dxfId="42" priority="174" operator="lessThanOrEqual">
      <formula>-0.15</formula>
    </cfRule>
  </conditionalFormatting>
  <conditionalFormatting sqref="V11:V12">
    <cfRule type="cellIs" dxfId="38" priority="145" operator="greaterThanOrEqual">
      <formula>0.25</formula>
    </cfRule>
    <cfRule type="cellIs" dxfId="37" priority="146" operator="between">
      <formula>0.15</formula>
      <formula>0.25</formula>
    </cfRule>
    <cfRule type="cellIs" dxfId="39" priority="147" operator="between">
      <formula>0.05</formula>
      <formula>0.15</formula>
    </cfRule>
    <cfRule type="cellIs" dxfId="40" priority="148" operator="between">
      <formula>-0.05</formula>
      <formula>0.05</formula>
    </cfRule>
    <cfRule type="cellIs" dxfId="41" priority="149" operator="between">
      <formula>-0.15</formula>
      <formula>-0.05</formula>
    </cfRule>
    <cfRule type="cellIs" dxfId="36" priority="150" operator="lessThanOrEqual">
      <formula>-0.15</formula>
    </cfRule>
  </conditionalFormatting>
  <conditionalFormatting sqref="V15:V16">
    <cfRule type="cellIs" dxfId="35" priority="121" operator="greaterThanOrEqual">
      <formula>0.25</formula>
    </cfRule>
    <cfRule type="cellIs" dxfId="30" priority="122" operator="between">
      <formula>0.15</formula>
      <formula>0.25</formula>
    </cfRule>
    <cfRule type="cellIs" dxfId="31" priority="123" operator="between">
      <formula>0.05</formula>
      <formula>0.15</formula>
    </cfRule>
    <cfRule type="cellIs" dxfId="32" priority="124" operator="between">
      <formula>-0.05</formula>
      <formula>0.05</formula>
    </cfRule>
    <cfRule type="cellIs" dxfId="33" priority="125" operator="between">
      <formula>-0.15</formula>
      <formula>-0.05</formula>
    </cfRule>
    <cfRule type="cellIs" dxfId="34" priority="126" operator="lessThanOrEqual">
      <formula>-0.15</formula>
    </cfRule>
  </conditionalFormatting>
  <conditionalFormatting sqref="V19:V20">
    <cfRule type="cellIs" dxfId="28" priority="97" operator="greaterThanOrEqual">
      <formula>0.25</formula>
    </cfRule>
    <cfRule type="cellIs" dxfId="27" priority="98" operator="between">
      <formula>0.15</formula>
      <formula>0.25</formula>
    </cfRule>
    <cfRule type="cellIs" dxfId="26" priority="99" operator="between">
      <formula>0.05</formula>
      <formula>0.15</formula>
    </cfRule>
    <cfRule type="cellIs" dxfId="29" priority="100" operator="between">
      <formula>-0.05</formula>
      <formula>0.05</formula>
    </cfRule>
    <cfRule type="cellIs" dxfId="25" priority="101" operator="between">
      <formula>-0.15</formula>
      <formula>-0.05</formula>
    </cfRule>
    <cfRule type="cellIs" dxfId="24" priority="102" operator="lessThanOrEqual">
      <formula>-0.15</formula>
    </cfRule>
  </conditionalFormatting>
  <conditionalFormatting sqref="V23:V24">
    <cfRule type="cellIs" dxfId="20" priority="73" operator="greaterThanOrEqual">
      <formula>0.25</formula>
    </cfRule>
    <cfRule type="cellIs" dxfId="23" priority="74" operator="between">
      <formula>0.15</formula>
      <formula>0.25</formula>
    </cfRule>
    <cfRule type="cellIs" dxfId="22" priority="75" operator="between">
      <formula>0.05</formula>
      <formula>0.15</formula>
    </cfRule>
    <cfRule type="cellIs" dxfId="21" priority="76" operator="between">
      <formula>-0.05</formula>
      <formula>0.05</formula>
    </cfRule>
    <cfRule type="cellIs" dxfId="19" priority="77" operator="between">
      <formula>-0.15</formula>
      <formula>-0.05</formula>
    </cfRule>
    <cfRule type="cellIs" dxfId="18" priority="78" operator="lessThanOrEqual">
      <formula>-0.15</formula>
    </cfRule>
  </conditionalFormatting>
  <conditionalFormatting sqref="V27:V28">
    <cfRule type="cellIs" dxfId="16" priority="37" operator="greaterThanOrEqual">
      <formula>0.25</formula>
    </cfRule>
    <cfRule type="cellIs" dxfId="17" priority="38" operator="between">
      <formula>0.15</formula>
      <formula>0.25</formula>
    </cfRule>
    <cfRule type="cellIs" dxfId="12" priority="39" operator="between">
      <formula>0.05</formula>
      <formula>0.15</formula>
    </cfRule>
    <cfRule type="cellIs" dxfId="13" priority="40" operator="between">
      <formula>-0.05</formula>
      <formula>0.05</formula>
    </cfRule>
    <cfRule type="cellIs" dxfId="14" priority="41" operator="between">
      <formula>-0.15</formula>
      <formula>-0.05</formula>
    </cfRule>
    <cfRule type="cellIs" dxfId="15" priority="42" operator="lessThanOrEqual">
      <formula>-0.15</formula>
    </cfRule>
  </conditionalFormatting>
  <conditionalFormatting sqref="V31:V32">
    <cfRule type="cellIs" dxfId="6" priority="25" operator="greaterThanOrEqual">
      <formula>0.25</formula>
    </cfRule>
    <cfRule type="cellIs" dxfId="7" priority="26" operator="between">
      <formula>0.15</formula>
      <formula>0.25</formula>
    </cfRule>
    <cfRule type="cellIs" dxfId="9" priority="27" operator="between">
      <formula>0.05</formula>
      <formula>0.15</formula>
    </cfRule>
    <cfRule type="cellIs" dxfId="8" priority="28" operator="between">
      <formula>-0.05</formula>
      <formula>0.05</formula>
    </cfRule>
    <cfRule type="cellIs" dxfId="10" priority="29" operator="between">
      <formula>-0.15</formula>
      <formula>-0.05</formula>
    </cfRule>
    <cfRule type="cellIs" dxfId="11" priority="30" operator="lessThanOrEqual">
      <formula>-0.15</formula>
    </cfRule>
  </conditionalFormatting>
  <conditionalFormatting sqref="V35:V36">
    <cfRule type="cellIs" dxfId="1" priority="1" operator="greaterThanOrEqual">
      <formula>0.25</formula>
    </cfRule>
    <cfRule type="cellIs" dxfId="3" priority="2" operator="between">
      <formula>0.15</formula>
      <formula>0.25</formula>
    </cfRule>
    <cfRule type="cellIs" dxfId="2" priority="3" operator="between">
      <formula>0.05</formula>
      <formula>0.15</formula>
    </cfRule>
    <cfRule type="cellIs" dxfId="4" priority="4" operator="between">
      <formula>-0.05</formula>
      <formula>0.05</formula>
    </cfRule>
    <cfRule type="cellIs" dxfId="5" priority="5" operator="between">
      <formula>-0.15</formula>
      <formula>-0.05</formula>
    </cfRule>
    <cfRule type="cellIs" dxfId="0" priority="6" operator="lessThanOrEqual">
      <formula>-0.15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C44F2893915E4E8B2CB00DFD53C116" ma:contentTypeVersion="17" ma:contentTypeDescription="Crée un document." ma:contentTypeScope="" ma:versionID="d735b5ca44dcb8160fb1d132c4979331">
  <xsd:schema xmlns:xsd="http://www.w3.org/2001/XMLSchema" xmlns:xs="http://www.w3.org/2001/XMLSchema" xmlns:p="http://schemas.microsoft.com/office/2006/metadata/properties" xmlns:ns2="9cdef0c5-5c1e-498f-9228-a13c912581f4" xmlns:ns3="e1df0c2b-5edf-4441-baed-c13379e0e239" targetNamespace="http://schemas.microsoft.com/office/2006/metadata/properties" ma:root="true" ma:fieldsID="73811fec1f22a812471fd802e4496bdd" ns2:_="" ns3:_="">
    <xsd:import namespace="9cdef0c5-5c1e-498f-9228-a13c912581f4"/>
    <xsd:import namespace="e1df0c2b-5edf-4441-baed-c13379e0e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Remarque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def0c5-5c1e-498f-9228-a13c91258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af7b03d-4e69-4f8d-bf76-10788d573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marques" ma:index="21" nillable="true" ma:displayName="Remarques" ma:format="Dropdown" ma:internalName="Remarques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df0c2b-5edf-4441-baed-c13379e0e23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676d93-3e87-4844-b509-1e24984bdc89}" ma:internalName="TaxCatchAll" ma:showField="CatchAllData" ma:web="e1df0c2b-5edf-4441-baed-c13379e0e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def0c5-5c1e-498f-9228-a13c912581f4">
      <Terms xmlns="http://schemas.microsoft.com/office/infopath/2007/PartnerControls"/>
    </lcf76f155ced4ddcb4097134ff3c332f>
    <Remarques xmlns="9cdef0c5-5c1e-498f-9228-a13c912581f4" xsi:nil="true"/>
    <TaxCatchAll xmlns="e1df0c2b-5edf-4441-baed-c13379e0e239" xsi:nil="true"/>
  </documentManagement>
</p:properties>
</file>

<file path=customXml/itemProps1.xml><?xml version="1.0" encoding="utf-8"?>
<ds:datastoreItem xmlns:ds="http://schemas.openxmlformats.org/officeDocument/2006/customXml" ds:itemID="{C1EAD442-0842-4227-8762-BBC05F465C7B}"/>
</file>

<file path=customXml/itemProps2.xml><?xml version="1.0" encoding="utf-8"?>
<ds:datastoreItem xmlns:ds="http://schemas.openxmlformats.org/officeDocument/2006/customXml" ds:itemID="{FC4F9183-651A-4EF0-A3D3-61D264AE7E6B}"/>
</file>

<file path=customXml/itemProps3.xml><?xml version="1.0" encoding="utf-8"?>
<ds:datastoreItem xmlns:ds="http://schemas.openxmlformats.org/officeDocument/2006/customXml" ds:itemID="{C1981AB6-51EE-46FE-8C30-AF18669587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(vierge)</vt:lpstr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</dc:creator>
  <cp:lastModifiedBy>Charly BOICHUT</cp:lastModifiedBy>
  <dcterms:created xsi:type="dcterms:W3CDTF">2015-06-05T18:19:34Z</dcterms:created>
  <dcterms:modified xsi:type="dcterms:W3CDTF">2025-09-05T14:11:48Z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0x01010092C44F2893915E4E8B2CB00DFD53C116</vt:lpwstr>
  </property>
</Properties>
</file>